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PROJEKTY\20082 EPC Středočeský kraj\07 VZ\Technické podklady\03 SOŠ a SOU Jílové u Prahy - Jídelna\"/>
    </mc:Choice>
  </mc:AlternateContent>
  <bookViews>
    <workbookView xWindow="-120" yWindow="-120" windowWidth="29040" windowHeight="15990" activeTab="1"/>
  </bookViews>
  <sheets>
    <sheet name="Bilance spotřeb a nákladů" sheetId="6" r:id="rId1"/>
    <sheet name="Bilance spotřeb a nákladů 2" sheetId="7" r:id="rId2"/>
    <sheet name="Otopná soustava" sheetId="5" r:id="rId3"/>
    <sheet name="Osvětlení" sheetId="2" r:id="rId4"/>
    <sheet name="Spotřebiče vody" sheetId="4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_DATA__">#REF!</definedName>
    <definedName name="__MAIN__">#REF!</definedName>
    <definedName name="_xlnm._FilterDatabase" localSheetId="3" hidden="1">Osvětlení!#REF!</definedName>
    <definedName name="_Order1" hidden="1">0</definedName>
    <definedName name="_Order2" hidden="1">0</definedName>
    <definedName name="a" localSheetId="3" hidden="1">{"'List1'!$A$1:$J$73"}</definedName>
    <definedName name="a" hidden="1">{"'List1'!$A$1:$J$73"}</definedName>
    <definedName name="AccessDatabase" hidden="1">"C:\Marek\ex - nab99\Czg 990.mdb"</definedName>
    <definedName name="cenik">[1]produkty!$3:$1014</definedName>
    <definedName name="ceny" localSheetId="3" hidden="1">{"'List1'!$A$1:$J$73"}</definedName>
    <definedName name="ceny" hidden="1">{"'List1'!$A$1:$J$73"}</definedName>
    <definedName name="cisloobjektu">'[2]Krycí list'!$A$4</definedName>
    <definedName name="d" localSheetId="3" hidden="1">{"'List1'!$A$1:$J$73"}</definedName>
    <definedName name="d" hidden="1">{"'List1'!$A$1:$J$73"}</definedName>
    <definedName name="DPH">[3]Financování!$C$6</definedName>
    <definedName name="eC_Rekapitulace">#REF!</definedName>
    <definedName name="EUR">'[4] kursy'!$G$3</definedName>
    <definedName name="euroCALC">#REF!</definedName>
    <definedName name="fghjhg">'[5]Krycí list'!$A$4</definedName>
    <definedName name="GBP">'[4] kursy'!$G$4</definedName>
    <definedName name="HTML_CodePage" hidden="1">1250</definedName>
    <definedName name="HTML_Control" localSheetId="3" hidden="1">{"'List1'!$A$1:$J$73"}</definedName>
    <definedName name="HTML_Control" hidden="1">{"'List1'!$A$1:$J$73"}</definedName>
    <definedName name="HTML_Description" hidden="1">""</definedName>
    <definedName name="HTML_Email" hidden="1">""</definedName>
    <definedName name="HTML_Header" hidden="1">"List1"</definedName>
    <definedName name="HTML_LastUpdate" hidden="1">"20.2.1998"</definedName>
    <definedName name="HTML_LineAfter" hidden="1">FALSE</definedName>
    <definedName name="HTML_LineBefore" hidden="1">FALSE</definedName>
    <definedName name="HTML_Name" hidden="1">"Otakar KOUDELKA"</definedName>
    <definedName name="HTML_OBDlg2" hidden="1">TRUE</definedName>
    <definedName name="HTML_OBDlg4" hidden="1">TRUE</definedName>
    <definedName name="HTML_OS" hidden="1">0</definedName>
    <definedName name="HTML_PathFile" hidden="1">"C:\WINNT40\Profiles\Koudelka.000\Dokumenty\HTML.htm"</definedName>
    <definedName name="HTML_Title" hidden="1">"Sešit2"</definedName>
    <definedName name="kk" localSheetId="3" hidden="1">{"'List1'!$A$1:$J$73"}</definedName>
    <definedName name="kk" hidden="1">{"'List1'!$A$1:$J$73"}</definedName>
    <definedName name="Koef">[3]Financování!$F$32</definedName>
    <definedName name="kriterium1">#REF!</definedName>
    <definedName name="nazevobjektu">'[2]Krycí list'!$C$4</definedName>
    <definedName name="POTR" localSheetId="3" hidden="1">{"'List1'!$A$1:$J$73"}</definedName>
    <definedName name="POTR" hidden="1">{"'List1'!$A$1:$J$73"}</definedName>
    <definedName name="potr.větve" localSheetId="3" hidden="1">{"'List1'!$A$1:$J$73"}</definedName>
    <definedName name="potr.větve" hidden="1">{"'List1'!$A$1:$J$73"}</definedName>
    <definedName name="SE" localSheetId="3" hidden="1">{"'List1'!$A$1:$J$73"}</definedName>
    <definedName name="SE" hidden="1">{"'List1'!$A$1:$J$73"}</definedName>
    <definedName name="soupis1" localSheetId="3" hidden="1">{"'List1'!$A$1:$J$73"}</definedName>
    <definedName name="soupis1" hidden="1">{"'List1'!$A$1:$J$73"}</definedName>
    <definedName name="USD">'[4] kursy'!$G$5</definedName>
    <definedName name="USP" localSheetId="3" hidden="1">{"'List1'!$A$1:$J$73"}</definedName>
    <definedName name="USP" hidden="1">{"'List1'!$A$1:$J$73"}</definedName>
    <definedName name="V.Č.30103" localSheetId="3" hidden="1">{"'List1'!$A$1:$J$73"}</definedName>
    <definedName name="V.Č.30103" hidden="1">{"'List1'!$A$1:$J$73"}</definedName>
    <definedName name="whefuigf">'[5]Krycí list'!$C$4</definedName>
    <definedName name="wrn.Tisk." localSheetId="3" hidden="1">{#N/A,#N/A,FALSE,"Nabídka";#N/A,#N/A,FALSE,"Specifikace"}</definedName>
    <definedName name="wrn.Tisk." hidden="1">{#N/A,#N/A,FALSE,"Nabídka";#N/A,#N/A,FALSE,"Specifikace"}</definedName>
    <definedName name="Z_0216E4A3_6182_11D6_9494_000102FA4DF4_.wvu.Cols" hidden="1">#REF!</definedName>
    <definedName name="Z_0216E4A3_6182_11D6_9494_000102FA4DF4_.wvu.PrintArea" hidden="1">#REF!</definedName>
    <definedName name="Z_0216E4A3_6182_11D6_9494_000102FA4DF4_.wvu.PrintTitles" hidden="1">#REF!</definedName>
    <definedName name="Z_A6D38DCC_6184_11D6_8FBA_000476959415_.wvu.Cols" hidden="1">#REF!</definedName>
    <definedName name="Z_A6D38DCC_6184_11D6_8FBA_000476959415_.wvu.PrintArea" hidden="1">#REF!</definedName>
    <definedName name="Z_A6D38DCC_6184_11D6_8FBA_000476959415_.wvu.PrintTitles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7" l="1"/>
  <c r="I32" i="7"/>
  <c r="K31" i="7"/>
  <c r="I31" i="7"/>
  <c r="K30" i="7"/>
  <c r="I30" i="7"/>
  <c r="K29" i="7"/>
  <c r="I29" i="7"/>
  <c r="K28" i="7"/>
  <c r="I28" i="7"/>
  <c r="F44" i="7"/>
  <c r="D44" i="7"/>
  <c r="F43" i="7"/>
  <c r="D43" i="7"/>
  <c r="F42" i="7"/>
  <c r="D42" i="7"/>
  <c r="F41" i="7"/>
  <c r="D41" i="7"/>
  <c r="F40" i="7"/>
  <c r="D40" i="7"/>
  <c r="F39" i="7"/>
  <c r="D39" i="7"/>
  <c r="F38" i="7"/>
  <c r="D38" i="7"/>
  <c r="F37" i="7"/>
  <c r="F36" i="7"/>
  <c r="D36" i="7"/>
  <c r="F35" i="7"/>
  <c r="D35" i="7"/>
  <c r="F34" i="7"/>
  <c r="D34" i="7"/>
  <c r="T33" i="7"/>
  <c r="U33" i="7" s="1"/>
  <c r="F33" i="7"/>
  <c r="D33" i="7"/>
  <c r="F32" i="7"/>
  <c r="D32" i="7"/>
  <c r="T31" i="7"/>
  <c r="U31" i="7" s="1"/>
  <c r="O31" i="7"/>
  <c r="P31" i="7" s="1"/>
  <c r="F31" i="7"/>
  <c r="D31" i="7"/>
  <c r="F30" i="7"/>
  <c r="D30" i="7"/>
  <c r="F29" i="7"/>
  <c r="D29" i="7"/>
  <c r="F28" i="7"/>
  <c r="D28" i="7"/>
  <c r="K27" i="7"/>
  <c r="I27" i="7"/>
  <c r="F27" i="7"/>
  <c r="D27" i="7"/>
  <c r="K26" i="7"/>
  <c r="I26" i="7"/>
  <c r="F26" i="7"/>
  <c r="D26" i="7"/>
  <c r="T25" i="7"/>
  <c r="U25" i="7" s="1"/>
  <c r="O25" i="7"/>
  <c r="P25" i="7" s="1"/>
  <c r="K25" i="7"/>
  <c r="I25" i="7"/>
  <c r="F25" i="7"/>
  <c r="D25" i="7"/>
  <c r="K24" i="7"/>
  <c r="I24" i="7"/>
  <c r="F24" i="7"/>
  <c r="D24" i="7"/>
  <c r="K23" i="7"/>
  <c r="I23" i="7"/>
  <c r="F23" i="7"/>
  <c r="D23" i="7"/>
  <c r="K22" i="7"/>
  <c r="I22" i="7"/>
  <c r="F22" i="7"/>
  <c r="D22" i="7"/>
  <c r="T21" i="7"/>
  <c r="U21" i="7" s="1"/>
  <c r="O21" i="7"/>
  <c r="P21" i="7" s="1"/>
  <c r="K21" i="7"/>
  <c r="I21" i="7"/>
  <c r="F21" i="7"/>
  <c r="D21" i="7"/>
  <c r="K20" i="7"/>
  <c r="I20" i="7"/>
  <c r="F20" i="7"/>
  <c r="D20" i="7"/>
  <c r="K19" i="7"/>
  <c r="I19" i="7"/>
  <c r="F19" i="7"/>
  <c r="D19" i="7"/>
  <c r="K18" i="7"/>
  <c r="I18" i="7"/>
  <c r="F18" i="7"/>
  <c r="D18" i="7"/>
  <c r="K17" i="7"/>
  <c r="I17" i="7"/>
  <c r="F17" i="7"/>
  <c r="D17" i="7"/>
  <c r="K16" i="7"/>
  <c r="I16" i="7"/>
  <c r="F16" i="7"/>
  <c r="D16" i="7"/>
  <c r="T15" i="7"/>
  <c r="U15" i="7" s="1"/>
  <c r="O15" i="7"/>
  <c r="P15" i="7" s="1"/>
  <c r="K15" i="7"/>
  <c r="I15" i="7"/>
  <c r="F15" i="7"/>
  <c r="D15" i="7"/>
  <c r="K14" i="7"/>
  <c r="I14" i="7"/>
  <c r="F14" i="7"/>
  <c r="D14" i="7"/>
  <c r="K13" i="7"/>
  <c r="I13" i="7"/>
  <c r="F13" i="7"/>
  <c r="D13" i="7"/>
  <c r="K12" i="7"/>
  <c r="I12" i="7"/>
  <c r="F12" i="7"/>
  <c r="D12" i="7"/>
  <c r="K11" i="7"/>
  <c r="I11" i="7"/>
  <c r="F11" i="7"/>
  <c r="D11" i="7"/>
  <c r="K10" i="7"/>
  <c r="I10" i="7"/>
  <c r="F10" i="7"/>
  <c r="D10" i="7"/>
  <c r="T9" i="7"/>
  <c r="U9" i="7" s="1"/>
  <c r="O9" i="7"/>
  <c r="P9" i="7" s="1"/>
  <c r="K9" i="7"/>
  <c r="I9" i="7"/>
  <c r="F9" i="7"/>
  <c r="D9" i="7"/>
  <c r="D37" i="7" l="1"/>
  <c r="I6" i="2"/>
  <c r="I7" i="2" s="1"/>
  <c r="I8" i="2" s="1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J6" i="2" l="1"/>
  <c r="J7" i="2" s="1"/>
  <c r="J8" i="2" s="1"/>
  <c r="J9" i="2" s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J36" i="2" s="1"/>
  <c r="J37" i="2" s="1"/>
  <c r="J38" i="2" s="1"/>
  <c r="J39" i="2" s="1"/>
  <c r="J40" i="2" s="1"/>
  <c r="J41" i="2" s="1"/>
  <c r="J42" i="2" s="1"/>
  <c r="J43" i="2" s="1"/>
  <c r="J44" i="2" s="1"/>
  <c r="J45" i="2" s="1"/>
  <c r="G6" i="2"/>
  <c r="H6" i="2" s="1"/>
  <c r="H5" i="2"/>
  <c r="G7" i="2" l="1"/>
  <c r="G8" i="2" s="1"/>
  <c r="G9" i="2" s="1"/>
  <c r="H8" i="2" l="1"/>
  <c r="H7" i="2"/>
  <c r="G10" i="2"/>
  <c r="H9" i="2"/>
  <c r="Z31" i="6"/>
  <c r="Y31" i="6"/>
  <c r="X31" i="6"/>
  <c r="Z29" i="6"/>
  <c r="Y29" i="6"/>
  <c r="X29" i="6"/>
  <c r="U29" i="6"/>
  <c r="T29" i="6"/>
  <c r="Z23" i="6"/>
  <c r="U23" i="6"/>
  <c r="Y23" i="6"/>
  <c r="T23" i="6"/>
  <c r="X23" i="6"/>
  <c r="S23" i="6"/>
  <c r="X13" i="6"/>
  <c r="Y13" i="6" s="1"/>
  <c r="Z13" i="6" s="1"/>
  <c r="S13" i="6"/>
  <c r="Y19" i="6"/>
  <c r="Z19" i="6" s="1"/>
  <c r="T19" i="6"/>
  <c r="U19" i="6" s="1"/>
  <c r="X19" i="6"/>
  <c r="S19" i="6"/>
  <c r="U13" i="6"/>
  <c r="T13" i="6"/>
  <c r="Z7" i="6"/>
  <c r="Y7" i="6"/>
  <c r="X7" i="6"/>
  <c r="U7" i="6"/>
  <c r="T7" i="6"/>
  <c r="S7" i="6"/>
  <c r="C35" i="6"/>
  <c r="E35" i="6"/>
  <c r="D35" i="6" s="1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D8" i="6"/>
  <c r="D9" i="6"/>
  <c r="D10" i="6"/>
  <c r="D11" i="6"/>
  <c r="G11" i="2" l="1"/>
  <c r="H10" i="2"/>
  <c r="F35" i="6"/>
  <c r="G12" i="2" l="1"/>
  <c r="H11" i="2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25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7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25" i="6"/>
  <c r="H12" i="2" l="1"/>
  <c r="G13" i="2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H13" i="2" l="1"/>
  <c r="G14" i="2"/>
  <c r="E16" i="4"/>
  <c r="H14" i="2" l="1"/>
  <c r="G15" i="2"/>
  <c r="R46" i="2"/>
  <c r="Q46" i="2"/>
  <c r="M46" i="2"/>
  <c r="E46" i="2"/>
  <c r="K13" i="2"/>
  <c r="K12" i="2"/>
  <c r="K11" i="2"/>
  <c r="K10" i="2"/>
  <c r="K5" i="2"/>
  <c r="H15" i="2" l="1"/>
  <c r="G16" i="2"/>
  <c r="K6" i="2"/>
  <c r="K15" i="2"/>
  <c r="K14" i="2"/>
  <c r="K7" i="2"/>
  <c r="H16" i="2" l="1"/>
  <c r="K16" i="2" s="1"/>
  <c r="G17" i="2"/>
  <c r="K8" i="2"/>
  <c r="H17" i="2" l="1"/>
  <c r="K17" i="2" s="1"/>
  <c r="G18" i="2"/>
  <c r="K9" i="2"/>
  <c r="D7" i="6"/>
  <c r="F7" i="6"/>
  <c r="D36" i="6"/>
  <c r="F36" i="6"/>
  <c r="F41" i="6"/>
  <c r="D41" i="6"/>
  <c r="D38" i="6"/>
  <c r="F38" i="6"/>
  <c r="D40" i="6"/>
  <c r="F40" i="6"/>
  <c r="D37" i="6"/>
  <c r="F37" i="6"/>
  <c r="D39" i="6"/>
  <c r="F39" i="6"/>
  <c r="F42" i="6"/>
  <c r="D42" i="6"/>
  <c r="G19" i="2" l="1"/>
  <c r="H18" i="2"/>
  <c r="K18" i="2" s="1"/>
  <c r="G20" i="2" l="1"/>
  <c r="H19" i="2"/>
  <c r="K19" i="2" s="1"/>
  <c r="G21" i="2" l="1"/>
  <c r="H20" i="2"/>
  <c r="K20" i="2" s="1"/>
  <c r="G22" i="2" l="1"/>
  <c r="H21" i="2"/>
  <c r="K21" i="2" s="1"/>
  <c r="H22" i="2" l="1"/>
  <c r="K22" i="2" s="1"/>
  <c r="G23" i="2"/>
  <c r="G24" i="2" s="1"/>
  <c r="G25" i="2" l="1"/>
  <c r="H24" i="2"/>
  <c r="K24" i="2" s="1"/>
  <c r="H23" i="2"/>
  <c r="K23" i="2" s="1"/>
  <c r="G26" i="2" l="1"/>
  <c r="H25" i="2"/>
  <c r="K25" i="2" s="1"/>
  <c r="G27" i="2" l="1"/>
  <c r="H26" i="2"/>
  <c r="K26" i="2" s="1"/>
  <c r="G28" i="2" l="1"/>
  <c r="H27" i="2"/>
  <c r="K27" i="2" s="1"/>
  <c r="G29" i="2" l="1"/>
  <c r="H28" i="2"/>
  <c r="K28" i="2" s="1"/>
  <c r="G30" i="2" l="1"/>
  <c r="H29" i="2"/>
  <c r="K29" i="2" s="1"/>
  <c r="G31" i="2" l="1"/>
  <c r="H30" i="2"/>
  <c r="K30" i="2" s="1"/>
  <c r="G32" i="2" l="1"/>
  <c r="H31" i="2"/>
  <c r="K31" i="2" s="1"/>
  <c r="G33" i="2" l="1"/>
  <c r="H32" i="2"/>
  <c r="K32" i="2" s="1"/>
  <c r="G34" i="2" l="1"/>
  <c r="H33" i="2"/>
  <c r="K33" i="2" s="1"/>
  <c r="G35" i="2" l="1"/>
  <c r="H34" i="2"/>
  <c r="K34" i="2" s="1"/>
  <c r="G36" i="2" l="1"/>
  <c r="H35" i="2"/>
  <c r="K35" i="2" s="1"/>
  <c r="G37" i="2" l="1"/>
  <c r="H36" i="2"/>
  <c r="K36" i="2" s="1"/>
  <c r="G38" i="2" l="1"/>
  <c r="H37" i="2"/>
  <c r="K37" i="2" s="1"/>
  <c r="G39" i="2" l="1"/>
  <c r="H38" i="2"/>
  <c r="K38" i="2" s="1"/>
  <c r="G40" i="2" l="1"/>
  <c r="H39" i="2"/>
  <c r="K39" i="2" s="1"/>
  <c r="G41" i="2" l="1"/>
  <c r="H40" i="2"/>
  <c r="K40" i="2" s="1"/>
  <c r="G42" i="2" l="1"/>
  <c r="H41" i="2"/>
  <c r="K41" i="2" s="1"/>
  <c r="G43" i="2" l="1"/>
  <c r="H42" i="2"/>
  <c r="K42" i="2" s="1"/>
  <c r="G44" i="2" l="1"/>
  <c r="H43" i="2"/>
  <c r="K43" i="2" s="1"/>
  <c r="G45" i="2" l="1"/>
  <c r="H45" i="2" s="1"/>
  <c r="K45" i="2" s="1"/>
  <c r="H44" i="2"/>
  <c r="K44" i="2" s="1"/>
  <c r="K46" i="2" l="1"/>
</calcChain>
</file>

<file path=xl/comments1.xml><?xml version="1.0" encoding="utf-8"?>
<comments xmlns="http://schemas.openxmlformats.org/spreadsheetml/2006/main">
  <authors>
    <author>Jan Klimša</author>
    <author>Autor</author>
  </authors>
  <commentList>
    <comment ref="H4" authorId="0" shapeId="0">
      <text>
        <r>
          <rPr>
            <b/>
            <sz val="9"/>
            <color indexed="81"/>
            <rFont val="Tahoma"/>
            <family val="2"/>
            <charset val="238"/>
          </rPr>
          <t>CEIS:</t>
        </r>
        <r>
          <rPr>
            <sz val="9"/>
            <color indexed="81"/>
            <rFont val="Tahoma"/>
            <family val="2"/>
            <charset val="238"/>
          </rPr>
          <t xml:space="preserve">
od 1.1.2019 - do 2.7.2020</t>
        </r>
      </text>
    </comment>
    <comment ref="M4" authorId="0" shapeId="0">
      <text>
        <r>
          <rPr>
            <b/>
            <sz val="9"/>
            <color indexed="81"/>
            <rFont val="Tahoma"/>
            <family val="2"/>
            <charset val="238"/>
          </rPr>
          <t>CEIS:</t>
        </r>
        <r>
          <rPr>
            <sz val="9"/>
            <color indexed="81"/>
            <rFont val="Tahoma"/>
            <family val="2"/>
            <charset val="238"/>
          </rPr>
          <t xml:space="preserve">
od 2.7.2020 - do 31.12.2021</t>
        </r>
      </text>
    </comment>
    <comment ref="S5" authorId="1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pouze vodné a stočné, nikoliv srážkovou vodu</t>
        </r>
      </text>
    </comment>
    <comment ref="X5" authorId="1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pouze vodné a stočné, nikoliv srážkovou vodu</t>
        </r>
      </text>
    </comment>
  </commentList>
</comments>
</file>

<file path=xl/comments2.xml><?xml version="1.0" encoding="utf-8"?>
<comments xmlns="http://schemas.openxmlformats.org/spreadsheetml/2006/main">
  <authors>
    <author>Jan Klimša</author>
    <author>Autor</author>
  </authors>
  <commentList>
    <comment ref="H5" authorId="0" shapeId="0">
      <text>
        <r>
          <rPr>
            <b/>
            <sz val="9"/>
            <color indexed="81"/>
            <rFont val="Tahoma"/>
            <family val="2"/>
            <charset val="238"/>
          </rPr>
          <t>CEIS:</t>
        </r>
        <r>
          <rPr>
            <sz val="9"/>
            <color indexed="81"/>
            <rFont val="Tahoma"/>
            <family val="2"/>
            <charset val="238"/>
          </rPr>
          <t xml:space="preserve">
od 1.1.2019 - do 2.7.2020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  <charset val="238"/>
          </rPr>
          <t>CEIS:</t>
        </r>
        <r>
          <rPr>
            <sz val="9"/>
            <color indexed="81"/>
            <rFont val="Tahoma"/>
            <family val="2"/>
            <charset val="238"/>
          </rPr>
          <t xml:space="preserve">
od 2.7.2020 - do 31.12.2021</t>
        </r>
      </text>
    </comment>
    <comment ref="N7" authorId="1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pouze vodné a stočné, nikoliv srážkovou vodu</t>
        </r>
      </text>
    </comment>
    <comment ref="S7" authorId="1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pouze vodné a stočné, nikoliv srážkovou vodu</t>
        </r>
      </text>
    </comment>
  </commentList>
</comments>
</file>

<file path=xl/comments3.xml><?xml version="1.0" encoding="utf-8"?>
<comments xmlns="http://schemas.openxmlformats.org/spreadsheetml/2006/main">
  <authors>
    <author>Jan Klimša</author>
  </authors>
  <commentList>
    <comment ref="E4" authorId="0" shapeId="0">
      <text>
        <r>
          <rPr>
            <b/>
            <sz val="9"/>
            <color indexed="81"/>
            <rFont val="Tahoma"/>
            <family val="2"/>
            <charset val="238"/>
          </rPr>
          <t>CEIS:</t>
        </r>
        <r>
          <rPr>
            <sz val="9"/>
            <color indexed="81"/>
            <rFont val="Tahoma"/>
            <family val="2"/>
            <charset val="238"/>
          </rPr>
          <t xml:space="preserve">
Převzato z auditu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  <charset val="238"/>
          </rPr>
          <t>CEIS:</t>
        </r>
        <r>
          <rPr>
            <sz val="9"/>
            <color indexed="81"/>
            <rFont val="Tahoma"/>
            <family val="2"/>
            <charset val="238"/>
          </rPr>
          <t xml:space="preserve">
Přivodní potrubí do objektu jídelny z energokanálu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  <charset val="238"/>
          </rPr>
          <t>CEIS:</t>
        </r>
        <r>
          <rPr>
            <sz val="9"/>
            <color indexed="81"/>
            <rFont val="Tahoma"/>
            <family val="2"/>
            <charset val="238"/>
          </rPr>
          <t xml:space="preserve">
Pouze uzavárací armatury</t>
        </r>
      </text>
    </comment>
  </commentList>
</comments>
</file>

<file path=xl/sharedStrings.xml><?xml version="1.0" encoding="utf-8"?>
<sst xmlns="http://schemas.openxmlformats.org/spreadsheetml/2006/main" count="596" uniqueCount="199">
  <si>
    <t>Zemní plyn</t>
  </si>
  <si>
    <t>Elektřina</t>
  </si>
  <si>
    <t>MWh</t>
  </si>
  <si>
    <t>Kč bez DPH</t>
  </si>
  <si>
    <t>Kč vč. DPH</t>
  </si>
  <si>
    <t>Kč/MWh</t>
  </si>
  <si>
    <t>m3</t>
  </si>
  <si>
    <t>Kč/m3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</si>
  <si>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</si>
  <si>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</si>
  <si>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</si>
  <si>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</si>
  <si>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</si>
  <si>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</si>
  <si>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</si>
  <si>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</si>
  <si>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</si>
  <si>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</si>
  <si>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</si>
  <si>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</si>
  <si>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Navrhované řešení</t>
  </si>
  <si>
    <t>typ svítidla</t>
  </si>
  <si>
    <t>množství svítidel</t>
  </si>
  <si>
    <t>příkon zdroje</t>
  </si>
  <si>
    <t>ztráty</t>
  </si>
  <si>
    <t>celkový příkon svítidla vč. předřadníku</t>
  </si>
  <si>
    <t>definovaná délka užívání</t>
  </si>
  <si>
    <t>soudobost všech svítidel</t>
  </si>
  <si>
    <t>spotřeba el. energie</t>
  </si>
  <si>
    <t>nový typ svítidla</t>
  </si>
  <si>
    <t>nové množství svítidel</t>
  </si>
  <si>
    <t>nový příkon celkem</t>
  </si>
  <si>
    <t>úspora vlivem regulace svítidel</t>
  </si>
  <si>
    <t xml:space="preserve">nová spotřeba el. energie </t>
  </si>
  <si>
    <t>úspora el. energie</t>
  </si>
  <si>
    <t>úspora nákladů na el. energii</t>
  </si>
  <si>
    <t>ks</t>
  </si>
  <si>
    <t>W</t>
  </si>
  <si>
    <t>%</t>
  </si>
  <si>
    <t xml:space="preserve"> h/rok</t>
  </si>
  <si>
    <t>kWh/rok</t>
  </si>
  <si>
    <t>Kč s DPH/rok</t>
  </si>
  <si>
    <t>WC</t>
  </si>
  <si>
    <t>CELKEM</t>
  </si>
  <si>
    <t>Referenční stav</t>
  </si>
  <si>
    <t>místnost / prostor</t>
  </si>
  <si>
    <t>sprchy</t>
  </si>
  <si>
    <t>pisoáry</t>
  </si>
  <si>
    <t>VYUŽITÍ VODY</t>
  </si>
  <si>
    <t>Spotřebič</t>
  </si>
  <si>
    <t>Typ zařízení</t>
  </si>
  <si>
    <t>Počet armatur
(ks)</t>
  </si>
  <si>
    <t>% z celkové spotřeby vody</t>
  </si>
  <si>
    <t>Jsou osazeny perlátory (umyvadla, sprchy) a WC stopy (závažíčka ve WC)?
(ANO/NE)</t>
  </si>
  <si>
    <t>umyvadla (umývárny)</t>
  </si>
  <si>
    <t xml:space="preserve">klasické kohouty </t>
  </si>
  <si>
    <t>páková baterie</t>
  </si>
  <si>
    <t xml:space="preserve">s oddělenou nádržkou </t>
  </si>
  <si>
    <t>kombi</t>
  </si>
  <si>
    <t>geberit</t>
  </si>
  <si>
    <t>manuální splachování</t>
  </si>
  <si>
    <t>-</t>
  </si>
  <si>
    <t>splachování na čidlo</t>
  </si>
  <si>
    <t xml:space="preserve">kohouty </t>
  </si>
  <si>
    <t>tlačítko</t>
  </si>
  <si>
    <t xml:space="preserve">ostatní </t>
  </si>
  <si>
    <t>úklid, spotřeba v kuchyni, zalévání zahrady apod.</t>
  </si>
  <si>
    <t>Jaký podíl na spotřebě studené vody má teplá voda (odhad v %)?</t>
  </si>
  <si>
    <t>Jsou TRV funkční? (ANO/NE)</t>
  </si>
  <si>
    <t>Rok instalace TRV</t>
  </si>
  <si>
    <r>
      <t xml:space="preserve">z toho počet těles bez termostatických ventilů (TRV)
</t>
    </r>
    <r>
      <rPr>
        <i/>
        <sz val="10"/>
        <color theme="1"/>
        <rFont val="Calibri"/>
        <family val="2"/>
        <charset val="238"/>
        <scheme val="minor"/>
      </rPr>
      <t>(ventily jsou armatury pod regulačními hlavicemi)</t>
    </r>
  </si>
  <si>
    <t>Počet otopných těles</t>
  </si>
  <si>
    <t>Kdo zajišťuje obsluhu řídicího systému?</t>
  </si>
  <si>
    <t xml:space="preserve">Kdo zajišťuje regulaci otopné soustavy? </t>
  </si>
  <si>
    <r>
      <t>Jsou okruhy vybaveny směšováním?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(ANO/NE)</t>
    </r>
    <r>
      <rPr>
        <i/>
        <sz val="10"/>
        <color theme="1"/>
        <rFont val="Calibri"/>
        <family val="2"/>
        <charset val="238"/>
        <scheme val="minor"/>
      </rPr>
      <t xml:space="preserve">
(jsou samostatně regulovány?)</t>
    </r>
  </si>
  <si>
    <t>Zdroj tepla (zásobování teplem, vlastní kotelna, …)</t>
  </si>
  <si>
    <t>OTOPNÁ SOUSTAVA</t>
  </si>
  <si>
    <t>Počet topných větví (topných okruhů)</t>
  </si>
  <si>
    <t>NE</t>
  </si>
  <si>
    <t>škola</t>
  </si>
  <si>
    <t>školník</t>
  </si>
  <si>
    <t xml:space="preserve">OM1 -Plynoměr </t>
  </si>
  <si>
    <t>OM1 - 859182400600013603</t>
  </si>
  <si>
    <t>OM1 - 859182400610575535</t>
  </si>
  <si>
    <t xml:space="preserve">MWh </t>
  </si>
  <si>
    <t>OM1 - 07152834</t>
  </si>
  <si>
    <t>OM2 - 9585426</t>
  </si>
  <si>
    <t>Voda + stočné</t>
  </si>
  <si>
    <t>elektro kotelna 238 kW</t>
  </si>
  <si>
    <t>1xÚT</t>
  </si>
  <si>
    <t>Parametry 
k objektu 
Jídelny</t>
  </si>
  <si>
    <t>X</t>
  </si>
  <si>
    <t>Zádveří</t>
  </si>
  <si>
    <t>Lednice, bojler</t>
  </si>
  <si>
    <t>Kancelář</t>
  </si>
  <si>
    <t>Úklidová komora</t>
  </si>
  <si>
    <t>Chodba</t>
  </si>
  <si>
    <t>Šatna mistrů</t>
  </si>
  <si>
    <t>Sklad suchých potravin</t>
  </si>
  <si>
    <t>Šatna učňů</t>
  </si>
  <si>
    <t xml:space="preserve"> + příslušenství</t>
  </si>
  <si>
    <t>Hrubá přip. brambor</t>
  </si>
  <si>
    <t>Sklad brambor a zeleniny</t>
  </si>
  <si>
    <t>Příp. zeleniny studená kuchyně</t>
  </si>
  <si>
    <t>Kuchyň</t>
  </si>
  <si>
    <t>Umývárna stol. nádobí</t>
  </si>
  <si>
    <t>Jídelna</t>
  </si>
  <si>
    <t>WC ženy úklid</t>
  </si>
  <si>
    <t>WC muži pisoár</t>
  </si>
  <si>
    <t>1.1 Zádveří</t>
  </si>
  <si>
    <t>1.2 Lednice, bojler</t>
  </si>
  <si>
    <t>1.3 Kancelář</t>
  </si>
  <si>
    <t>Ozn.
Místnosti</t>
  </si>
  <si>
    <t xml:space="preserve"> 1.1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</si>
  <si>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</si>
  <si>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</si>
  <si>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</si>
  <si>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</si>
  <si>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</si>
  <si>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</si>
  <si>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1.8</t>
  </si>
  <si>
    <t xml:space="preserve"> 1.9</t>
  </si>
  <si>
    <t xml:space="preserve"> 1.10</t>
  </si>
  <si>
    <t xml:space="preserve"> 1.11</t>
  </si>
  <si>
    <t xml:space="preserve"> 1.12</t>
  </si>
  <si>
    <t xml:space="preserve"> 1.13</t>
  </si>
  <si>
    <t xml:space="preserve"> 1.14</t>
  </si>
  <si>
    <t xml:space="preserve"> 1.15</t>
  </si>
  <si>
    <t xml:space="preserve"> 1.16</t>
  </si>
  <si>
    <t xml:space="preserve"> 1.17</t>
  </si>
  <si>
    <t xml:space="preserve"> 1.18</t>
  </si>
  <si>
    <t xml:space="preserve"> 1.19</t>
  </si>
  <si>
    <t xml:space="preserve"> 1.20</t>
  </si>
  <si>
    <t>Sklad, Hrubá přip. brambor</t>
  </si>
  <si>
    <t>žárovka</t>
  </si>
  <si>
    <t>zářivka</t>
  </si>
  <si>
    <t>zářivka - nové</t>
  </si>
  <si>
    <t>Čekárna</t>
  </si>
  <si>
    <t>WC muži, pisoáry</t>
  </si>
  <si>
    <t>Úklidová místnost</t>
  </si>
  <si>
    <t xml:space="preserve">WC ženy </t>
  </si>
  <si>
    <t>Šatna</t>
  </si>
  <si>
    <t>Kuchyňka</t>
  </si>
  <si>
    <t>Učebna</t>
  </si>
  <si>
    <t xml:space="preserve"> 2.1</t>
  </si>
  <si>
    <t xml:space="preserve"> 2.2</t>
  </si>
  <si>
    <t xml:space="preserve"> 2.3</t>
  </si>
  <si>
    <t xml:space="preserve"> 2.4</t>
  </si>
  <si>
    <t xml:space="preserve"> 2.5</t>
  </si>
  <si>
    <t xml:space="preserve"> 2.6</t>
  </si>
  <si>
    <t xml:space="preserve"> 2.7</t>
  </si>
  <si>
    <t xml:space="preserve"> 2.8</t>
  </si>
  <si>
    <t xml:space="preserve"> 2.9</t>
  </si>
  <si>
    <t xml:space="preserve"> 2.10</t>
  </si>
  <si>
    <t xml:space="preserve"> 2.11</t>
  </si>
  <si>
    <t xml:space="preserve"> 2.12</t>
  </si>
  <si>
    <t xml:space="preserve"> 2.13</t>
  </si>
  <si>
    <t xml:space="preserve"> 2.14</t>
  </si>
  <si>
    <t xml:space="preserve"> 2.15</t>
  </si>
  <si>
    <t xml:space="preserve"> 2.16</t>
  </si>
  <si>
    <t xml:space="preserve"> 2.17</t>
  </si>
  <si>
    <t xml:space="preserve"> 2.18</t>
  </si>
  <si>
    <t xml:space="preserve"> 2.19</t>
  </si>
  <si>
    <t xml:space="preserve"> 2.20</t>
  </si>
  <si>
    <t xml:space="preserve"> 2.21</t>
  </si>
  <si>
    <t xml:space="preserve"> 1.9, 1.10</t>
  </si>
  <si>
    <t>SO-05</t>
  </si>
  <si>
    <t>Číslo 
místnosti 
dle PD</t>
  </si>
  <si>
    <t>Název
místnosti 
dle PD</t>
  </si>
  <si>
    <t>1.NP</t>
  </si>
  <si>
    <t>2.NP</t>
  </si>
  <si>
    <t>Využití vody</t>
  </si>
  <si>
    <t>Počet</t>
  </si>
  <si>
    <t>Osazeno pelátorem</t>
  </si>
  <si>
    <t>Ano/Ne</t>
  </si>
  <si>
    <t>x</t>
  </si>
  <si>
    <t>klasický kohoutek</t>
  </si>
  <si>
    <t>výlevka</t>
  </si>
  <si>
    <t>bezdotyková baterie, manuál.splachování</t>
  </si>
  <si>
    <t>WC, umyvadlo</t>
  </si>
  <si>
    <t>WC, sprcha</t>
  </si>
  <si>
    <t>dřez</t>
  </si>
  <si>
    <t>umyvadlo</t>
  </si>
  <si>
    <t>páková baterie (2ks), 1 ks bezdotyková baterie</t>
  </si>
  <si>
    <t>dřez, výlevka</t>
  </si>
  <si>
    <t>myčka</t>
  </si>
  <si>
    <t>klasický kohoutek, manuální splachování</t>
  </si>
  <si>
    <t>WC, umyvadlo, výlevka</t>
  </si>
  <si>
    <t>klasický kohoutek, pisoár na čidlo, manuální splachování</t>
  </si>
  <si>
    <t>WC, pisoár, umyvadlo</t>
  </si>
  <si>
    <t>páková baterie, manuální splachování</t>
  </si>
  <si>
    <t>páková baterie, pisoár na čidlo, manuální splachování</t>
  </si>
  <si>
    <t xml:space="preserve">klasický kohoutek, </t>
  </si>
  <si>
    <t>SPOTŘEBY CELÉHO AREÁLU</t>
  </si>
  <si>
    <t>SPOTŘEBY JEN OBJEKTU JÍDELNA, SE KTERÝMI SE UVAŽUJE V POSUDKU OPŽP</t>
  </si>
  <si>
    <t>Plyn není v objektu spotřebováván</t>
  </si>
  <si>
    <t>Vodné stočné není relevantní pro OPŽP</t>
  </si>
  <si>
    <t>ano</t>
  </si>
  <si>
    <t xml:space="preserve">V souačasnosti je objekt jídelny napojen na centrální elektro kotelnu 
teplovodním koridorem. Tato elektrokotelna se bude rušit a nově objekt bude mít svoijí 
vlastní plynovou kotelnu.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</si>
</sst>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?0.???"/>
    <numFmt numFmtId="165" formatCode="#,##0.000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u/>
      <sz val="2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8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medium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medium">
        <color theme="1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double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medium">
        <color theme="1"/>
      </right>
      <top/>
      <bottom/>
      <diagonal/>
    </border>
    <border diagonalUp="1">
      <left/>
      <right/>
      <top style="thin">
        <color indexed="64"/>
      </top>
      <bottom style="thin">
        <color indexed="64"/>
      </bottom>
      <diagonal style="thin">
        <color rgb="FFFF0000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rgb="FFFF0000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rgb="FFFF0000"/>
      </diagonal>
    </border>
    <border diagonalUp="1">
      <left/>
      <right/>
      <top/>
      <bottom/>
      <diagonal style="thin">
        <color rgb="FFFF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FF0000"/>
      </diagonal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8" fillId="0" borderId="0"/>
    <xf numFmtId="0" fontId="1" fillId="0" borderId="0"/>
  </cellStyleXfs>
  <cellXfs count="239">
    <xf numFmtId="0" fontId="0" fillId="0" borderId="0" xfId="0"/>
    <xf numFmtId="0" fontId="3" fillId="0" borderId="0" xfId="2"/>
    <xf numFmtId="0" fontId="4" fillId="0" borderId="0" xfId="2" applyFont="1"/>
    <xf numFmtId="0" fontId="5" fillId="0" borderId="0" xfId="2" applyFont="1"/>
    <xf numFmtId="0" fontId="2" fillId="0" borderId="0" xfId="2" applyFont="1"/>
    <xf numFmtId="3" fontId="6" fillId="2" borderId="1" xfId="2" applyNumberFormat="1" applyFont="1" applyFill="1" applyBorder="1" applyAlignment="1">
      <alignment horizontal="center" vertical="center"/>
    </xf>
    <xf numFmtId="3" fontId="7" fillId="3" borderId="1" xfId="2" applyNumberFormat="1" applyFont="1" applyFill="1" applyBorder="1" applyAlignment="1">
      <alignment horizontal="center" vertical="center"/>
    </xf>
    <xf numFmtId="3" fontId="7" fillId="4" borderId="1" xfId="2" applyNumberFormat="1" applyFont="1" applyFill="1" applyBorder="1" applyAlignment="1">
      <alignment horizontal="center" vertical="center"/>
    </xf>
    <xf numFmtId="0" fontId="4" fillId="0" borderId="0" xfId="3" applyFont="1" applyAlignment="1">
      <alignment vertical="center"/>
    </xf>
    <xf numFmtId="0" fontId="9" fillId="0" borderId="0" xfId="3" applyFont="1" applyAlignment="1">
      <alignment vertical="center"/>
    </xf>
    <xf numFmtId="0" fontId="10" fillId="0" borderId="0" xfId="2" applyFont="1" applyAlignment="1">
      <alignment horizontal="left" vertical="center"/>
    </xf>
    <xf numFmtId="0" fontId="16" fillId="0" borderId="0" xfId="0" applyFont="1"/>
    <xf numFmtId="0" fontId="18" fillId="0" borderId="5" xfId="0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6" fillId="0" borderId="6" xfId="0" applyFont="1" applyBorder="1"/>
    <xf numFmtId="0" fontId="16" fillId="0" borderId="8" xfId="0" applyFont="1" applyBorder="1" applyAlignment="1">
      <alignment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9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0" fontId="16" fillId="0" borderId="13" xfId="0" applyFont="1" applyBorder="1" applyAlignment="1">
      <alignment vertical="center" wrapText="1"/>
    </xf>
    <xf numFmtId="0" fontId="16" fillId="0" borderId="14" xfId="0" applyFont="1" applyBorder="1" applyAlignment="1">
      <alignment horizontal="center" vertical="center" wrapText="1"/>
    </xf>
    <xf numFmtId="3" fontId="16" fillId="0" borderId="0" xfId="0" applyNumberFormat="1" applyFont="1"/>
    <xf numFmtId="3" fontId="16" fillId="5" borderId="20" xfId="0" applyNumberFormat="1" applyFont="1" applyFill="1" applyBorder="1"/>
    <xf numFmtId="3" fontId="16" fillId="5" borderId="18" xfId="0" applyNumberFormat="1" applyFont="1" applyFill="1" applyBorder="1"/>
    <xf numFmtId="0" fontId="16" fillId="0" borderId="18" xfId="0" applyFont="1" applyBorder="1"/>
    <xf numFmtId="9" fontId="16" fillId="0" borderId="18" xfId="0" applyNumberFormat="1" applyFont="1" applyBorder="1"/>
    <xf numFmtId="3" fontId="16" fillId="0" borderId="18" xfId="0" applyNumberFormat="1" applyFont="1" applyBorder="1"/>
    <xf numFmtId="3" fontId="16" fillId="5" borderId="21" xfId="0" applyNumberFormat="1" applyFont="1" applyFill="1" applyBorder="1"/>
    <xf numFmtId="3" fontId="16" fillId="5" borderId="9" xfId="0" applyNumberFormat="1" applyFont="1" applyFill="1" applyBorder="1"/>
    <xf numFmtId="0" fontId="16" fillId="0" borderId="9" xfId="0" applyFont="1" applyBorder="1"/>
    <xf numFmtId="9" fontId="16" fillId="0" borderId="9" xfId="0" applyNumberFormat="1" applyFont="1" applyBorder="1"/>
    <xf numFmtId="3" fontId="16" fillId="0" borderId="9" xfId="0" applyNumberFormat="1" applyFont="1" applyBorder="1"/>
    <xf numFmtId="0" fontId="17" fillId="0" borderId="23" xfId="0" applyFont="1" applyBorder="1"/>
    <xf numFmtId="3" fontId="17" fillId="5" borderId="23" xfId="0" applyNumberFormat="1" applyFont="1" applyFill="1" applyBorder="1"/>
    <xf numFmtId="3" fontId="17" fillId="0" borderId="23" xfId="0" applyNumberFormat="1" applyFont="1" applyBorder="1"/>
    <xf numFmtId="9" fontId="17" fillId="0" borderId="23" xfId="0" applyNumberFormat="1" applyFont="1" applyBorder="1"/>
    <xf numFmtId="0" fontId="17" fillId="0" borderId="24" xfId="0" applyFont="1" applyBorder="1"/>
    <xf numFmtId="0" fontId="17" fillId="0" borderId="0" xfId="0" applyFont="1"/>
    <xf numFmtId="3" fontId="17" fillId="0" borderId="0" xfId="0" applyNumberFormat="1" applyFont="1"/>
    <xf numFmtId="9" fontId="17" fillId="0" borderId="0" xfId="0" applyNumberFormat="1" applyFont="1"/>
    <xf numFmtId="9" fontId="12" fillId="0" borderId="0" xfId="1" applyFont="1" applyAlignment="1">
      <alignment horizontal="right"/>
    </xf>
    <xf numFmtId="0" fontId="19" fillId="0" borderId="5" xfId="0" applyFont="1" applyBorder="1" applyAlignment="1">
      <alignment horizontal="left" vertical="center"/>
    </xf>
    <xf numFmtId="0" fontId="19" fillId="0" borderId="25" xfId="0" applyFont="1" applyBorder="1" applyAlignment="1">
      <alignment horizontal="right" vertical="center"/>
    </xf>
    <xf numFmtId="0" fontId="16" fillId="0" borderId="27" xfId="0" applyFont="1" applyBorder="1" applyAlignment="1">
      <alignment vertical="center" wrapText="1"/>
    </xf>
    <xf numFmtId="0" fontId="16" fillId="5" borderId="14" xfId="0" applyFont="1" applyFill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center" vertical="center" wrapText="1"/>
    </xf>
    <xf numFmtId="0" fontId="16" fillId="0" borderId="28" xfId="0" applyFont="1" applyBorder="1"/>
    <xf numFmtId="0" fontId="16" fillId="0" borderId="19" xfId="0" applyFont="1" applyBorder="1"/>
    <xf numFmtId="0" fontId="12" fillId="0" borderId="0" xfId="0" applyFont="1"/>
    <xf numFmtId="0" fontId="12" fillId="6" borderId="9" xfId="0" applyFont="1" applyFill="1" applyBorder="1" applyAlignment="1">
      <alignment horizontal="center" vertical="center"/>
    </xf>
    <xf numFmtId="0" fontId="24" fillId="0" borderId="0" xfId="0" applyFont="1"/>
    <xf numFmtId="3" fontId="3" fillId="0" borderId="0" xfId="2" applyNumberFormat="1"/>
    <xf numFmtId="164" fontId="12" fillId="6" borderId="28" xfId="0" applyNumberFormat="1" applyFont="1" applyFill="1" applyBorder="1" applyAlignment="1">
      <alignment horizontal="center" vertical="center"/>
    </xf>
    <xf numFmtId="3" fontId="12" fillId="6" borderId="20" xfId="0" applyNumberFormat="1" applyFont="1" applyFill="1" applyBorder="1" applyAlignment="1">
      <alignment horizontal="center" vertical="center"/>
    </xf>
    <xf numFmtId="164" fontId="12" fillId="6" borderId="7" xfId="0" applyNumberFormat="1" applyFont="1" applyFill="1" applyBorder="1" applyAlignment="1">
      <alignment horizontal="center" vertical="center"/>
    </xf>
    <xf numFmtId="3" fontId="12" fillId="6" borderId="31" xfId="0" applyNumberFormat="1" applyFont="1" applyFill="1" applyBorder="1" applyAlignment="1">
      <alignment horizontal="center" vertical="center"/>
    </xf>
    <xf numFmtId="164" fontId="12" fillId="6" borderId="16" xfId="0" applyNumberFormat="1" applyFont="1" applyFill="1" applyBorder="1" applyAlignment="1">
      <alignment horizontal="center" vertical="center"/>
    </xf>
    <xf numFmtId="3" fontId="12" fillId="6" borderId="32" xfId="0" applyNumberFormat="1" applyFont="1" applyFill="1" applyBorder="1" applyAlignment="1">
      <alignment horizontal="center" vertical="center"/>
    </xf>
    <xf numFmtId="3" fontId="12" fillId="0" borderId="35" xfId="3" applyNumberFormat="1" applyFont="1" applyBorder="1" applyAlignment="1">
      <alignment vertical="center"/>
    </xf>
    <xf numFmtId="3" fontId="12" fillId="0" borderId="37" xfId="3" applyNumberFormat="1" applyFont="1" applyBorder="1" applyAlignment="1">
      <alignment vertical="center"/>
    </xf>
    <xf numFmtId="3" fontId="13" fillId="6" borderId="8" xfId="3" applyNumberFormat="1" applyFont="1" applyFill="1" applyBorder="1" applyAlignment="1">
      <alignment horizontal="center" vertical="center"/>
    </xf>
    <xf numFmtId="3" fontId="13" fillId="6" borderId="17" xfId="3" applyNumberFormat="1" applyFont="1" applyFill="1" applyBorder="1" applyAlignment="1">
      <alignment horizontal="center" vertical="center"/>
    </xf>
    <xf numFmtId="3" fontId="13" fillId="6" borderId="18" xfId="3" applyNumberFormat="1" applyFont="1" applyFill="1" applyBorder="1" applyAlignment="1">
      <alignment horizontal="center" vertical="center"/>
    </xf>
    <xf numFmtId="3" fontId="12" fillId="6" borderId="7" xfId="3" applyNumberFormat="1" applyFont="1" applyFill="1" applyBorder="1" applyAlignment="1">
      <alignment horizontal="center" vertical="center"/>
    </xf>
    <xf numFmtId="3" fontId="12" fillId="6" borderId="8" xfId="3" applyNumberFormat="1" applyFont="1" applyFill="1" applyBorder="1" applyAlignment="1">
      <alignment horizontal="center" vertical="center"/>
    </xf>
    <xf numFmtId="3" fontId="12" fillId="6" borderId="31" xfId="3" applyNumberFormat="1" applyFont="1" applyFill="1" applyBorder="1" applyAlignment="1">
      <alignment horizontal="center" vertical="center"/>
    </xf>
    <xf numFmtId="3" fontId="12" fillId="6" borderId="17" xfId="3" applyNumberFormat="1" applyFont="1" applyFill="1" applyBorder="1" applyAlignment="1">
      <alignment horizontal="center" vertical="center"/>
    </xf>
    <xf numFmtId="3" fontId="12" fillId="6" borderId="18" xfId="3" applyNumberFormat="1" applyFont="1" applyFill="1" applyBorder="1" applyAlignment="1">
      <alignment horizontal="center" vertical="center"/>
    </xf>
    <xf numFmtId="3" fontId="13" fillId="6" borderId="39" xfId="3" applyNumberFormat="1" applyFont="1" applyFill="1" applyBorder="1" applyAlignment="1">
      <alignment horizontal="center" vertical="center"/>
    </xf>
    <xf numFmtId="3" fontId="13" fillId="6" borderId="40" xfId="3" applyNumberFormat="1" applyFont="1" applyFill="1" applyBorder="1" applyAlignment="1">
      <alignment horizontal="center" vertical="center"/>
    </xf>
    <xf numFmtId="3" fontId="12" fillId="6" borderId="8" xfId="3" applyNumberFormat="1" applyFont="1" applyFill="1" applyBorder="1" applyAlignment="1">
      <alignment vertical="center"/>
    </xf>
    <xf numFmtId="3" fontId="12" fillId="6" borderId="17" xfId="3" applyNumberFormat="1" applyFont="1" applyFill="1" applyBorder="1" applyAlignment="1">
      <alignment vertical="center"/>
    </xf>
    <xf numFmtId="3" fontId="12" fillId="6" borderId="18" xfId="3" applyNumberFormat="1" applyFont="1" applyFill="1" applyBorder="1" applyAlignment="1">
      <alignment vertical="center"/>
    </xf>
    <xf numFmtId="3" fontId="13" fillId="0" borderId="0" xfId="3" applyNumberFormat="1" applyFont="1" applyAlignment="1">
      <alignment horizontal="center" vertical="center"/>
    </xf>
    <xf numFmtId="165" fontId="25" fillId="6" borderId="28" xfId="0" applyNumberFormat="1" applyFont="1" applyFill="1" applyBorder="1" applyAlignment="1">
      <alignment horizontal="center" vertical="center"/>
    </xf>
    <xf numFmtId="3" fontId="25" fillId="6" borderId="20" xfId="0" applyNumberFormat="1" applyFont="1" applyFill="1" applyBorder="1" applyAlignment="1">
      <alignment horizontal="center" vertical="center"/>
    </xf>
    <xf numFmtId="3" fontId="11" fillId="0" borderId="37" xfId="3" applyNumberFormat="1" applyFont="1" applyBorder="1" applyAlignment="1">
      <alignment vertical="center"/>
    </xf>
    <xf numFmtId="165" fontId="25" fillId="6" borderId="7" xfId="0" applyNumberFormat="1" applyFont="1" applyFill="1" applyBorder="1" applyAlignment="1">
      <alignment horizontal="center" vertical="center"/>
    </xf>
    <xf numFmtId="3" fontId="11" fillId="6" borderId="8" xfId="3" applyNumberFormat="1" applyFont="1" applyFill="1" applyBorder="1" applyAlignment="1">
      <alignment horizontal="center" vertical="center"/>
    </xf>
    <xf numFmtId="3" fontId="25" fillId="6" borderId="31" xfId="0" applyNumberFormat="1" applyFont="1" applyFill="1" applyBorder="1" applyAlignment="1">
      <alignment horizontal="center" vertical="center"/>
    </xf>
    <xf numFmtId="165" fontId="25" fillId="6" borderId="16" xfId="0" applyNumberFormat="1" applyFont="1" applyFill="1" applyBorder="1" applyAlignment="1">
      <alignment horizontal="center" vertical="center"/>
    </xf>
    <xf numFmtId="3" fontId="11" fillId="6" borderId="17" xfId="3" applyNumberFormat="1" applyFont="1" applyFill="1" applyBorder="1" applyAlignment="1">
      <alignment horizontal="center" vertical="center"/>
    </xf>
    <xf numFmtId="3" fontId="25" fillId="6" borderId="32" xfId="0" applyNumberFormat="1" applyFont="1" applyFill="1" applyBorder="1" applyAlignment="1">
      <alignment horizontal="center" vertical="center"/>
    </xf>
    <xf numFmtId="3" fontId="11" fillId="6" borderId="32" xfId="3" applyNumberFormat="1" applyFont="1" applyFill="1" applyBorder="1" applyAlignment="1">
      <alignment horizontal="center" vertical="center"/>
    </xf>
    <xf numFmtId="3" fontId="11" fillId="6" borderId="18" xfId="3" applyNumberFormat="1" applyFont="1" applyFill="1" applyBorder="1" applyAlignment="1">
      <alignment horizontal="center" vertical="center"/>
    </xf>
    <xf numFmtId="3" fontId="11" fillId="6" borderId="20" xfId="3" applyNumberFormat="1" applyFont="1" applyFill="1" applyBorder="1" applyAlignment="1">
      <alignment horizontal="center" vertical="center"/>
    </xf>
    <xf numFmtId="3" fontId="11" fillId="6" borderId="31" xfId="3" applyNumberFormat="1" applyFont="1" applyFill="1" applyBorder="1" applyAlignment="1">
      <alignment horizontal="center" vertical="center"/>
    </xf>
    <xf numFmtId="165" fontId="11" fillId="6" borderId="16" xfId="3" applyNumberFormat="1" applyFont="1" applyFill="1" applyBorder="1" applyAlignment="1">
      <alignment horizontal="center" vertical="center"/>
    </xf>
    <xf numFmtId="3" fontId="12" fillId="0" borderId="3" xfId="3" applyNumberFormat="1" applyFont="1" applyBorder="1" applyAlignment="1">
      <alignment horizontal="right" vertical="center"/>
    </xf>
    <xf numFmtId="3" fontId="13" fillId="0" borderId="3" xfId="3" applyNumberFormat="1" applyFont="1" applyBorder="1" applyAlignment="1">
      <alignment horizontal="right" vertical="center"/>
    </xf>
    <xf numFmtId="3" fontId="13" fillId="0" borderId="0" xfId="3" applyNumberFormat="1" applyFont="1" applyAlignment="1">
      <alignment horizontal="right" vertical="center"/>
    </xf>
    <xf numFmtId="3" fontId="12" fillId="0" borderId="2" xfId="3" applyNumberFormat="1" applyFont="1" applyBorder="1" applyAlignment="1">
      <alignment horizontal="right" vertical="center"/>
    </xf>
    <xf numFmtId="3" fontId="13" fillId="0" borderId="2" xfId="3" applyNumberFormat="1" applyFont="1" applyBorder="1" applyAlignment="1">
      <alignment horizontal="right" vertical="center"/>
    </xf>
    <xf numFmtId="3" fontId="12" fillId="0" borderId="33" xfId="3" applyNumberFormat="1" applyFont="1" applyBorder="1" applyAlignment="1">
      <alignment vertical="center"/>
    </xf>
    <xf numFmtId="3" fontId="12" fillId="0" borderId="34" xfId="3" applyNumberFormat="1" applyFont="1" applyBorder="1" applyAlignment="1">
      <alignment vertical="center"/>
    </xf>
    <xf numFmtId="3" fontId="12" fillId="0" borderId="36" xfId="3" applyNumberFormat="1" applyFont="1" applyBorder="1" applyAlignment="1">
      <alignment vertical="center"/>
    </xf>
    <xf numFmtId="3" fontId="12" fillId="0" borderId="0" xfId="3" applyNumberFormat="1" applyFont="1" applyAlignment="1">
      <alignment vertical="center"/>
    </xf>
    <xf numFmtId="165" fontId="12" fillId="6" borderId="38" xfId="3" applyNumberFormat="1" applyFont="1" applyFill="1" applyBorder="1" applyAlignment="1">
      <alignment horizontal="center" vertical="center"/>
    </xf>
    <xf numFmtId="3" fontId="12" fillId="6" borderId="16" xfId="3" applyNumberFormat="1" applyFont="1" applyFill="1" applyBorder="1" applyAlignment="1">
      <alignment vertical="center"/>
    </xf>
    <xf numFmtId="3" fontId="12" fillId="0" borderId="32" xfId="3" applyNumberFormat="1" applyFont="1" applyBorder="1" applyAlignment="1">
      <alignment vertical="center"/>
    </xf>
    <xf numFmtId="3" fontId="12" fillId="6" borderId="28" xfId="3" applyNumberFormat="1" applyFont="1" applyFill="1" applyBorder="1" applyAlignment="1">
      <alignment vertical="center"/>
    </xf>
    <xf numFmtId="3" fontId="12" fillId="0" borderId="20" xfId="3" applyNumberFormat="1" applyFont="1" applyBorder="1" applyAlignment="1">
      <alignment vertical="center"/>
    </xf>
    <xf numFmtId="0" fontId="3" fillId="0" borderId="45" xfId="2" applyBorder="1"/>
    <xf numFmtId="0" fontId="0" fillId="0" borderId="22" xfId="0" applyBorder="1" applyAlignment="1">
      <alignment horizontal="center"/>
    </xf>
    <xf numFmtId="3" fontId="16" fillId="6" borderId="18" xfId="0" applyNumberFormat="1" applyFont="1" applyFill="1" applyBorder="1" applyAlignment="1">
      <alignment horizontal="center"/>
    </xf>
    <xf numFmtId="9" fontId="16" fillId="6" borderId="18" xfId="0" applyNumberFormat="1" applyFont="1" applyFill="1" applyBorder="1" applyAlignment="1">
      <alignment horizontal="center"/>
    </xf>
    <xf numFmtId="3" fontId="16" fillId="6" borderId="9" xfId="0" applyNumberFormat="1" applyFont="1" applyFill="1" applyBorder="1" applyAlignment="1">
      <alignment horizontal="center"/>
    </xf>
    <xf numFmtId="3" fontId="16" fillId="0" borderId="52" xfId="0" applyNumberFormat="1" applyFont="1" applyBorder="1" applyAlignment="1">
      <alignment horizontal="center"/>
    </xf>
    <xf numFmtId="3" fontId="17" fillId="5" borderId="23" xfId="0" applyNumberFormat="1" applyFont="1" applyFill="1" applyBorder="1" applyAlignment="1">
      <alignment horizontal="center"/>
    </xf>
    <xf numFmtId="9" fontId="17" fillId="0" borderId="23" xfId="0" applyNumberFormat="1" applyFont="1" applyBorder="1" applyAlignment="1">
      <alignment horizontal="center"/>
    </xf>
    <xf numFmtId="9" fontId="16" fillId="6" borderId="18" xfId="1" applyFont="1" applyFill="1" applyBorder="1" applyAlignment="1">
      <alignment horizontal="center"/>
    </xf>
    <xf numFmtId="3" fontId="17" fillId="0" borderId="23" xfId="0" applyNumberFormat="1" applyFont="1" applyBorder="1" applyAlignment="1">
      <alignment horizontal="center"/>
    </xf>
    <xf numFmtId="0" fontId="17" fillId="0" borderId="52" xfId="0" applyFont="1" applyBorder="1"/>
    <xf numFmtId="3" fontId="17" fillId="0" borderId="52" xfId="0" applyNumberFormat="1" applyFont="1" applyBorder="1"/>
    <xf numFmtId="0" fontId="16" fillId="0" borderId="42" xfId="0" applyFont="1" applyBorder="1" applyAlignment="1">
      <alignment vertical="center" wrapText="1"/>
    </xf>
    <xf numFmtId="0" fontId="16" fillId="0" borderId="59" xfId="0" applyFont="1" applyBorder="1"/>
    <xf numFmtId="0" fontId="0" fillId="0" borderId="51" xfId="0" applyBorder="1" applyAlignment="1">
      <alignment horizontal="center"/>
    </xf>
    <xf numFmtId="0" fontId="0" fillId="0" borderId="41" xfId="0" applyBorder="1" applyAlignment="1">
      <alignment horizontal="center"/>
    </xf>
    <xf numFmtId="17" fontId="0" fillId="0" borderId="41" xfId="0" applyNumberFormat="1" applyBorder="1" applyAlignment="1">
      <alignment horizontal="center"/>
    </xf>
    <xf numFmtId="0" fontId="0" fillId="0" borderId="42" xfId="0" applyBorder="1" applyAlignment="1">
      <alignment horizontal="center"/>
    </xf>
    <xf numFmtId="0" fontId="16" fillId="0" borderId="43" xfId="0" applyFont="1" applyBorder="1" applyAlignment="1">
      <alignment vertical="center" wrapText="1"/>
    </xf>
    <xf numFmtId="0" fontId="16" fillId="0" borderId="60" xfId="0" applyFont="1" applyBorder="1" applyAlignment="1">
      <alignment vertical="center" wrapText="1"/>
    </xf>
    <xf numFmtId="0" fontId="0" fillId="0" borderId="61" xfId="0" applyBorder="1" applyAlignment="1">
      <alignment horizontal="center"/>
    </xf>
    <xf numFmtId="0" fontId="0" fillId="0" borderId="9" xfId="0" applyBorder="1" applyAlignment="1">
      <alignment horizontal="center"/>
    </xf>
    <xf numFmtId="3" fontId="16" fillId="5" borderId="20" xfId="0" applyNumberFormat="1" applyFont="1" applyFill="1" applyBorder="1" applyAlignment="1">
      <alignment horizontal="center"/>
    </xf>
    <xf numFmtId="3" fontId="16" fillId="5" borderId="21" xfId="0" applyNumberFormat="1" applyFon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3" fontId="17" fillId="5" borderId="62" xfId="0" applyNumberFormat="1" applyFont="1" applyFill="1" applyBorder="1" applyAlignment="1">
      <alignment horizontal="center"/>
    </xf>
    <xf numFmtId="3" fontId="17" fillId="5" borderId="52" xfId="0" applyNumberFormat="1" applyFont="1" applyFill="1" applyBorder="1" applyAlignment="1">
      <alignment horizontal="center"/>
    </xf>
    <xf numFmtId="0" fontId="2" fillId="5" borderId="50" xfId="0" applyFont="1" applyFill="1" applyBorder="1" applyAlignment="1">
      <alignment horizontal="center" vertical="center" wrapText="1"/>
    </xf>
    <xf numFmtId="0" fontId="2" fillId="5" borderId="67" xfId="0" applyFont="1" applyFill="1" applyBorder="1" applyAlignment="1">
      <alignment horizontal="center" vertical="center" wrapText="1"/>
    </xf>
    <xf numFmtId="0" fontId="2" fillId="5" borderId="48" xfId="0" applyFont="1" applyFill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5" borderId="28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26" fillId="0" borderId="0" xfId="0" applyFont="1"/>
    <xf numFmtId="165" fontId="12" fillId="6" borderId="73" xfId="3" applyNumberFormat="1" applyFont="1" applyFill="1" applyBorder="1" applyAlignment="1">
      <alignment horizontal="center" vertical="center"/>
    </xf>
    <xf numFmtId="3" fontId="13" fillId="6" borderId="74" xfId="3" applyNumberFormat="1" applyFont="1" applyFill="1" applyBorder="1" applyAlignment="1">
      <alignment horizontal="center" vertical="center"/>
    </xf>
    <xf numFmtId="3" fontId="13" fillId="6" borderId="75" xfId="3" applyNumberFormat="1" applyFont="1" applyFill="1" applyBorder="1" applyAlignment="1">
      <alignment horizontal="center" vertical="center"/>
    </xf>
    <xf numFmtId="0" fontId="7" fillId="0" borderId="79" xfId="0" applyFont="1" applyBorder="1" applyAlignment="1">
      <alignment horizontal="left"/>
    </xf>
    <xf numFmtId="9" fontId="20" fillId="0" borderId="79" xfId="0" applyNumberFormat="1" applyFont="1" applyBorder="1" applyAlignment="1">
      <alignment horizontal="right" indent="3"/>
    </xf>
    <xf numFmtId="0" fontId="12" fillId="0" borderId="79" xfId="0" applyFont="1" applyBorder="1"/>
    <xf numFmtId="0" fontId="7" fillId="7" borderId="80" xfId="0" applyFont="1" applyFill="1" applyBorder="1" applyAlignment="1">
      <alignment horizontal="center" vertical="center" wrapText="1"/>
    </xf>
    <xf numFmtId="0" fontId="21" fillId="7" borderId="80" xfId="0" applyFont="1" applyFill="1" applyBorder="1" applyAlignment="1">
      <alignment horizontal="center" vertical="center" wrapText="1"/>
    </xf>
    <xf numFmtId="0" fontId="12" fillId="0" borderId="80" xfId="0" applyFont="1" applyBorder="1" applyAlignment="1">
      <alignment vertical="center" wrapText="1"/>
    </xf>
    <xf numFmtId="0" fontId="12" fillId="6" borderId="80" xfId="0" applyFont="1" applyFill="1" applyBorder="1" applyAlignment="1">
      <alignment horizontal="center" vertical="center" wrapText="1"/>
    </xf>
    <xf numFmtId="9" fontId="22" fillId="6" borderId="80" xfId="0" applyNumberFormat="1" applyFont="1" applyFill="1" applyBorder="1" applyAlignment="1">
      <alignment horizontal="center" vertical="center"/>
    </xf>
    <xf numFmtId="0" fontId="12" fillId="0" borderId="80" xfId="0" applyFont="1" applyBorder="1" applyAlignment="1">
      <alignment horizontal="center" vertical="center" wrapText="1"/>
    </xf>
    <xf numFmtId="0" fontId="23" fillId="0" borderId="77" xfId="0" applyFont="1" applyBorder="1" applyAlignment="1">
      <alignment horizontal="left" vertical="center" wrapText="1" indent="1"/>
    </xf>
    <xf numFmtId="0" fontId="23" fillId="0" borderId="80" xfId="0" applyFont="1" applyBorder="1" applyAlignment="1">
      <alignment vertical="center" wrapText="1"/>
    </xf>
    <xf numFmtId="0" fontId="23" fillId="0" borderId="80" xfId="0" applyFont="1" applyBorder="1" applyAlignment="1">
      <alignment horizontal="center" vertical="center" wrapText="1"/>
    </xf>
    <xf numFmtId="0" fontId="12" fillId="0" borderId="77" xfId="0" applyFont="1" applyBorder="1" applyAlignment="1">
      <alignment vertical="center"/>
    </xf>
    <xf numFmtId="1" fontId="20" fillId="0" borderId="76" xfId="0" applyNumberFormat="1" applyFont="1" applyBorder="1"/>
    <xf numFmtId="9" fontId="20" fillId="0" borderId="78" xfId="0" applyNumberFormat="1" applyFont="1" applyBorder="1" applyAlignment="1">
      <alignment horizontal="right" indent="3"/>
    </xf>
    <xf numFmtId="9" fontId="20" fillId="6" borderId="80" xfId="0" applyNumberFormat="1" applyFont="1" applyFill="1" applyBorder="1" applyAlignment="1">
      <alignment horizontal="right" indent="3"/>
    </xf>
    <xf numFmtId="3" fontId="12" fillId="6" borderId="8" xfId="3" applyNumberFormat="1" applyFont="1" applyFill="1" applyBorder="1" applyAlignment="1">
      <alignment horizontal="center" vertical="center"/>
    </xf>
    <xf numFmtId="3" fontId="12" fillId="6" borderId="18" xfId="3" applyNumberFormat="1" applyFont="1" applyFill="1" applyBorder="1" applyAlignment="1">
      <alignment horizontal="center" vertical="center"/>
    </xf>
    <xf numFmtId="3" fontId="12" fillId="0" borderId="31" xfId="3" applyNumberFormat="1" applyFont="1" applyBorder="1" applyAlignment="1">
      <alignment horizontal="center" vertical="center"/>
    </xf>
    <xf numFmtId="3" fontId="12" fillId="0" borderId="20" xfId="3" applyNumberFormat="1" applyFont="1" applyBorder="1" applyAlignment="1">
      <alignment horizontal="center" vertical="center"/>
    </xf>
    <xf numFmtId="3" fontId="12" fillId="6" borderId="7" xfId="3" applyNumberFormat="1" applyFont="1" applyFill="1" applyBorder="1" applyAlignment="1">
      <alignment horizontal="center" vertical="center"/>
    </xf>
    <xf numFmtId="3" fontId="12" fillId="6" borderId="28" xfId="3" applyNumberFormat="1" applyFont="1" applyFill="1" applyBorder="1" applyAlignment="1">
      <alignment horizontal="center" vertical="center"/>
    </xf>
    <xf numFmtId="3" fontId="12" fillId="6" borderId="16" xfId="3" applyNumberFormat="1" applyFont="1" applyFill="1" applyBorder="1" applyAlignment="1">
      <alignment horizontal="center" vertical="center"/>
    </xf>
    <xf numFmtId="3" fontId="12" fillId="6" borderId="17" xfId="3" applyNumberFormat="1" applyFont="1" applyFill="1" applyBorder="1" applyAlignment="1">
      <alignment horizontal="center" vertical="center"/>
    </xf>
    <xf numFmtId="3" fontId="12" fillId="0" borderId="32" xfId="3" applyNumberFormat="1" applyFont="1" applyBorder="1" applyAlignment="1">
      <alignment horizontal="center" vertical="center"/>
    </xf>
    <xf numFmtId="0" fontId="27" fillId="8" borderId="0" xfId="2" applyFont="1" applyFill="1" applyAlignment="1">
      <alignment horizontal="center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24" fillId="8" borderId="46" xfId="0" applyFont="1" applyFill="1" applyBorder="1" applyAlignment="1">
      <alignment horizontal="left" vertical="center" wrapText="1"/>
    </xf>
    <xf numFmtId="0" fontId="24" fillId="8" borderId="0" xfId="0" applyFont="1" applyFill="1" applyAlignment="1">
      <alignment horizontal="left" vertical="center"/>
    </xf>
    <xf numFmtId="0" fontId="24" fillId="8" borderId="46" xfId="0" applyFont="1" applyFill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9" xfId="0" applyFont="1" applyBorder="1" applyAlignment="1">
      <alignment horizontal="left" wrapText="1"/>
    </xf>
    <xf numFmtId="0" fontId="7" fillId="0" borderId="30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7" borderId="29" xfId="0" applyFont="1" applyFill="1" applyBorder="1" applyAlignment="1">
      <alignment horizontal="center"/>
    </xf>
    <xf numFmtId="0" fontId="7" fillId="7" borderId="30" xfId="0" applyFont="1" applyFill="1" applyBorder="1" applyAlignment="1">
      <alignment horizontal="center"/>
    </xf>
    <xf numFmtId="0" fontId="7" fillId="7" borderId="22" xfId="0" applyFont="1" applyFill="1" applyBorder="1" applyAlignment="1">
      <alignment horizontal="center"/>
    </xf>
    <xf numFmtId="0" fontId="7" fillId="0" borderId="29" xfId="0" applyFont="1" applyBorder="1" applyAlignment="1">
      <alignment horizontal="left" wrapText="1" indent="2"/>
    </xf>
    <xf numFmtId="0" fontId="7" fillId="0" borderId="30" xfId="0" applyFont="1" applyBorder="1" applyAlignment="1">
      <alignment horizontal="left" indent="2"/>
    </xf>
    <xf numFmtId="0" fontId="7" fillId="0" borderId="22" xfId="0" applyFont="1" applyBorder="1" applyAlignment="1">
      <alignment horizontal="left" indent="2"/>
    </xf>
    <xf numFmtId="0" fontId="7" fillId="0" borderId="29" xfId="0" applyFont="1" applyBorder="1" applyAlignment="1">
      <alignment horizontal="left" vertical="center" wrapText="1"/>
    </xf>
    <xf numFmtId="0" fontId="17" fillId="0" borderId="25" xfId="0" applyFont="1" applyBorder="1" applyAlignment="1">
      <alignment horizontal="left" vertical="center"/>
    </xf>
    <xf numFmtId="0" fontId="17" fillId="0" borderId="47" xfId="0" applyFont="1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" fillId="0" borderId="63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65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7" fillId="7" borderId="77" xfId="0" applyFont="1" applyFill="1" applyBorder="1" applyAlignment="1">
      <alignment horizontal="center"/>
    </xf>
    <xf numFmtId="0" fontId="7" fillId="7" borderId="76" xfId="0" applyFont="1" applyFill="1" applyBorder="1" applyAlignment="1">
      <alignment horizontal="center"/>
    </xf>
    <xf numFmtId="0" fontId="7" fillId="7" borderId="78" xfId="0" applyFont="1" applyFill="1" applyBorder="1" applyAlignment="1">
      <alignment horizontal="center"/>
    </xf>
    <xf numFmtId="0" fontId="12" fillId="0" borderId="80" xfId="0" applyFont="1" applyBorder="1" applyAlignment="1">
      <alignment horizontal="left" vertical="center" wrapText="1" indent="1"/>
    </xf>
    <xf numFmtId="0" fontId="28" fillId="0" borderId="4" xfId="0" applyFont="1" applyBorder="1" applyAlignment="1">
      <alignment horizontal="center" vertical="center" wrapText="1"/>
    </xf>
  </cellXfs>
  <cellStyles count="5">
    <cellStyle name="Excel Built-in Normal" xfId="3"/>
    <cellStyle name="Normální" xfId="0" builtinId="0"/>
    <cellStyle name="Normální 6" xfId="2"/>
    <cellStyle name="Normální 7" xfId="4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OLDING\Energeticke_sluzby\Nabidky\Aktivni\Verejna_sfera\Hustopece\nova_VZ\Nab&#237;dka\Nabidka_1\Vypocty\Osvetlen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vvcz-my.sharepoint.com/Enesa/ID2/3EEA0F7D-E167-4A81-8A32-A27280D276E7/0/202000-202999/202966/L/L/file/A/Rajhrad-v&#253;kaz%20celk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vvcz-my.sharepoint.com/Users/miklikr/AppData/Local/Microsoft/Windows/INetCache/Content.Outlook/WF2YFXFH/161123_Podana/16EN009_Praha_9_161121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vvcz-my.sharepoint.com/EVC/Cena_inv_MS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vvcz-my.sharepoint.com/Enesa/ID2/3EEA0F7D-E167-4A81-8A32-A27280D276E7/0/202000-202999/202966/L/L/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kty"/>
      <sheetName val="TOTAL"/>
      <sheetName val="seznam svítidel"/>
      <sheetName val="Seznam pro přílohu SES"/>
    </sheetNames>
    <sheetDataSet>
      <sheetData sheetId="0">
        <row r="3">
          <cell r="A3" t="str">
            <v>PROLUMIA LED Pro-Aqua II ECO HO 9,2W, 4000K, 1200lm</v>
          </cell>
          <cell r="B3"/>
          <cell r="C3">
            <v>9.1999999999999993</v>
          </cell>
          <cell r="D3">
            <v>1024.8</v>
          </cell>
          <cell r="E3">
            <v>350</v>
          </cell>
          <cell r="F3"/>
          <cell r="G3" t="str">
            <v>X</v>
          </cell>
          <cell r="H3" t="str">
            <v>✓</v>
          </cell>
          <cell r="I3" t="str">
            <v>X</v>
          </cell>
          <cell r="J3" t="str">
            <v>1 200</v>
          </cell>
          <cell r="K3" t="str">
            <v>50 000</v>
          </cell>
          <cell r="L3" t="str">
            <v>zářivky</v>
          </cell>
        </row>
        <row r="4">
          <cell r="A4" t="str">
            <v>PROLUMIA LED Pro-Aqua II ECO HO 30W, 4000K, 3900lm</v>
          </cell>
          <cell r="B4"/>
          <cell r="C4">
            <v>30</v>
          </cell>
          <cell r="D4">
            <v>1878.45</v>
          </cell>
          <cell r="E4">
            <v>350</v>
          </cell>
          <cell r="F4"/>
          <cell r="G4" t="str">
            <v>X</v>
          </cell>
          <cell r="H4" t="str">
            <v>✓</v>
          </cell>
          <cell r="I4" t="str">
            <v>X</v>
          </cell>
          <cell r="J4" t="str">
            <v>3 900</v>
          </cell>
          <cell r="K4" t="str">
            <v>50 000</v>
          </cell>
          <cell r="L4" t="str">
            <v>zářivky</v>
          </cell>
        </row>
        <row r="5">
          <cell r="A5" t="str">
            <v>PROLUMIA LED Pro-Aqua II ECO HO 35W, 4000K, 4600lm</v>
          </cell>
          <cell r="B5"/>
          <cell r="C5">
            <v>35</v>
          </cell>
          <cell r="D5">
            <v>2353.0500000000002</v>
          </cell>
          <cell r="E5">
            <v>350</v>
          </cell>
          <cell r="F5"/>
          <cell r="G5" t="str">
            <v>X</v>
          </cell>
          <cell r="H5" t="str">
            <v>✓</v>
          </cell>
          <cell r="I5" t="str">
            <v>X</v>
          </cell>
          <cell r="J5" t="str">
            <v>4 600</v>
          </cell>
          <cell r="K5" t="str">
            <v>50 000</v>
          </cell>
          <cell r="L5" t="str">
            <v>zářivky</v>
          </cell>
        </row>
        <row r="6">
          <cell r="A6" t="str">
            <v>PROLUMIA LED Pro-Aqua II ECO HO 56W, 4000K, 7300lm</v>
          </cell>
          <cell r="B6"/>
          <cell r="C6">
            <v>56</v>
          </cell>
          <cell r="D6">
            <v>3008.25</v>
          </cell>
          <cell r="E6">
            <v>350</v>
          </cell>
          <cell r="F6"/>
          <cell r="G6" t="str">
            <v>X</v>
          </cell>
          <cell r="H6" t="str">
            <v>✓</v>
          </cell>
          <cell r="I6" t="str">
            <v>X</v>
          </cell>
          <cell r="J6" t="str">
            <v>7 300</v>
          </cell>
          <cell r="K6" t="str">
            <v>50 000</v>
          </cell>
          <cell r="L6" t="str">
            <v>zářivky</v>
          </cell>
        </row>
        <row r="7">
          <cell r="A7" t="str">
            <v>PROLUMIA LED Pro-Office II ECO, 36W, 4000K, 3800lm 1200x300mm přisazené</v>
          </cell>
          <cell r="B7"/>
          <cell r="C7">
            <v>36</v>
          </cell>
          <cell r="D7">
            <v>1732.5</v>
          </cell>
          <cell r="E7">
            <v>350</v>
          </cell>
          <cell r="F7"/>
          <cell r="G7" t="str">
            <v>X</v>
          </cell>
          <cell r="H7" t="str">
            <v>✓</v>
          </cell>
          <cell r="I7" t="str">
            <v>X</v>
          </cell>
          <cell r="J7" t="str">
            <v>3 800</v>
          </cell>
          <cell r="K7" t="str">
            <v>50 000</v>
          </cell>
          <cell r="L7" t="str">
            <v>zářivky</v>
          </cell>
        </row>
        <row r="8">
          <cell r="A8" t="str">
            <v>PROLUMIA LED Pro-Office II ECO, 36W, 4000K, 3800lm 1200x300mm zapuštěné</v>
          </cell>
          <cell r="B8"/>
          <cell r="C8">
            <v>36</v>
          </cell>
          <cell r="D8">
            <v>1627.5</v>
          </cell>
          <cell r="E8">
            <v>350</v>
          </cell>
          <cell r="F8"/>
          <cell r="G8" t="str">
            <v>X</v>
          </cell>
          <cell r="H8" t="str">
            <v>✓</v>
          </cell>
          <cell r="I8" t="str">
            <v>X</v>
          </cell>
          <cell r="J8" t="str">
            <v>3 800</v>
          </cell>
          <cell r="K8" t="str">
            <v>50 000</v>
          </cell>
          <cell r="L8" t="str">
            <v>zářivky</v>
          </cell>
        </row>
        <row r="9">
          <cell r="A9" t="str">
            <v>PROLUMIA LED Pro-Office II ECO, 36W, 4000K, 3800lm 600x600mm přisazené</v>
          </cell>
          <cell r="B9"/>
          <cell r="C9">
            <v>36</v>
          </cell>
          <cell r="D9">
            <v>1732.5</v>
          </cell>
          <cell r="E9">
            <v>350</v>
          </cell>
          <cell r="F9"/>
          <cell r="G9" t="str">
            <v>X</v>
          </cell>
          <cell r="H9" t="str">
            <v>✓</v>
          </cell>
          <cell r="I9" t="str">
            <v>X</v>
          </cell>
          <cell r="J9" t="str">
            <v>3 800</v>
          </cell>
          <cell r="K9" t="str">
            <v>50 000</v>
          </cell>
          <cell r="L9" t="str">
            <v>zářivky</v>
          </cell>
        </row>
        <row r="10">
          <cell r="A10" t="str">
            <v>PROLUMIA LED Pro-Office II ECO, 36W, 4000K, 3800lm 600x600mm zapuštěné</v>
          </cell>
          <cell r="B10"/>
          <cell r="C10">
            <v>36</v>
          </cell>
          <cell r="D10">
            <v>1732.5</v>
          </cell>
          <cell r="E10">
            <v>350</v>
          </cell>
          <cell r="F10"/>
          <cell r="G10" t="str">
            <v>X</v>
          </cell>
          <cell r="H10" t="str">
            <v>✓</v>
          </cell>
          <cell r="I10" t="str">
            <v>X</v>
          </cell>
          <cell r="J10" t="str">
            <v>3 800</v>
          </cell>
          <cell r="K10" t="str">
            <v>50 000</v>
          </cell>
          <cell r="L10" t="str">
            <v>zářivky</v>
          </cell>
        </row>
        <row r="11">
          <cell r="A11" t="str">
            <v>PROLUMIA LED Pro-Office II ECO, 56W, 4000K, 5531lm 1500x300mm přisazené</v>
          </cell>
          <cell r="B11"/>
          <cell r="C11">
            <v>56</v>
          </cell>
          <cell r="D11">
            <v>2200</v>
          </cell>
          <cell r="E11">
            <v>350</v>
          </cell>
          <cell r="F11"/>
          <cell r="G11" t="str">
            <v>X</v>
          </cell>
          <cell r="H11" t="str">
            <v>✓</v>
          </cell>
          <cell r="I11" t="str">
            <v>X</v>
          </cell>
          <cell r="J11" t="str">
            <v>5 531</v>
          </cell>
          <cell r="K11" t="str">
            <v>50 000</v>
          </cell>
          <cell r="L11" t="str">
            <v>zářivky</v>
          </cell>
        </row>
        <row r="12">
          <cell r="A12" t="str">
            <v>PROLUMIA LED PRODISC MAXI 30W 3000lm</v>
          </cell>
          <cell r="B12"/>
          <cell r="C12">
            <v>30</v>
          </cell>
          <cell r="D12">
            <v>2992.5</v>
          </cell>
          <cell r="E12">
            <v>350</v>
          </cell>
          <cell r="F12"/>
          <cell r="G12" t="str">
            <v>X</v>
          </cell>
          <cell r="H12" t="str">
            <v>✓</v>
          </cell>
          <cell r="I12" t="str">
            <v>X</v>
          </cell>
          <cell r="J12" t="str">
            <v>3 000</v>
          </cell>
          <cell r="K12" t="str">
            <v>50 000</v>
          </cell>
          <cell r="L12" t="str">
            <v>zářivky</v>
          </cell>
        </row>
        <row r="13">
          <cell r="A13" t="str">
            <v>PROLUMIA LED PRODISC 15W 1400lm</v>
          </cell>
          <cell r="B13"/>
          <cell r="C13">
            <v>15</v>
          </cell>
          <cell r="D13">
            <v>2192.4</v>
          </cell>
          <cell r="E13">
            <v>350</v>
          </cell>
          <cell r="F13"/>
          <cell r="G13" t="str">
            <v>X</v>
          </cell>
          <cell r="H13" t="str">
            <v>✓</v>
          </cell>
          <cell r="I13" t="str">
            <v>X</v>
          </cell>
          <cell r="J13" t="str">
            <v>1 400</v>
          </cell>
          <cell r="K13" t="str">
            <v>50 000</v>
          </cell>
          <cell r="L13" t="str">
            <v>zářivky</v>
          </cell>
        </row>
        <row r="14">
          <cell r="A14" t="str">
            <v>PROLUMIA LED PRODISC MINI 9W 840lm</v>
          </cell>
          <cell r="B14"/>
          <cell r="C14">
            <v>9</v>
          </cell>
          <cell r="D14">
            <v>1158.1500000000001</v>
          </cell>
          <cell r="E14">
            <v>350</v>
          </cell>
          <cell r="F14"/>
          <cell r="G14" t="str">
            <v>X</v>
          </cell>
          <cell r="H14" t="str">
            <v>✓</v>
          </cell>
          <cell r="I14" t="str">
            <v>X</v>
          </cell>
          <cell r="J14">
            <v>840</v>
          </cell>
          <cell r="K14" t="str">
            <v>50 000</v>
          </cell>
          <cell r="L14" t="str">
            <v>zářivky</v>
          </cell>
        </row>
        <row r="15">
          <cell r="A15" t="str">
            <v>PROLUMIA LED PRODISC MINI 9W 840lm s čidlem</v>
          </cell>
          <cell r="B15"/>
          <cell r="C15">
            <v>9</v>
          </cell>
          <cell r="D15">
            <v>2018.1</v>
          </cell>
          <cell r="E15">
            <v>350</v>
          </cell>
          <cell r="F15"/>
          <cell r="G15" t="str">
            <v>X</v>
          </cell>
          <cell r="H15" t="str">
            <v>✓</v>
          </cell>
          <cell r="I15" t="str">
            <v>X</v>
          </cell>
          <cell r="J15">
            <v>840</v>
          </cell>
          <cell r="K15" t="str">
            <v>50 000</v>
          </cell>
          <cell r="L15" t="str">
            <v>zářivky</v>
          </cell>
        </row>
        <row r="16">
          <cell r="A16" t="str">
            <v>EVO5000M4CW/ND</v>
          </cell>
          <cell r="B16"/>
          <cell r="C16">
            <v>35</v>
          </cell>
          <cell r="D16">
            <v>2500</v>
          </cell>
          <cell r="E16">
            <v>350</v>
          </cell>
          <cell r="F16"/>
          <cell r="G16" t="str">
            <v>X</v>
          </cell>
          <cell r="H16" t="str">
            <v>✓</v>
          </cell>
          <cell r="I16" t="str">
            <v>X</v>
          </cell>
          <cell r="J16" t="str">
            <v>5 000</v>
          </cell>
          <cell r="K16" t="str">
            <v>80 000</v>
          </cell>
          <cell r="L16" t="str">
            <v>zářivky</v>
          </cell>
        </row>
        <row r="17">
          <cell r="A17" t="str">
            <v>EVO7000M4CW/ND</v>
          </cell>
          <cell r="B17"/>
          <cell r="C17">
            <v>48</v>
          </cell>
          <cell r="D17">
            <v>2835</v>
          </cell>
          <cell r="E17">
            <v>350</v>
          </cell>
          <cell r="F17"/>
          <cell r="G17" t="str">
            <v>X</v>
          </cell>
          <cell r="H17" t="str">
            <v>✓</v>
          </cell>
          <cell r="I17" t="str">
            <v>X</v>
          </cell>
          <cell r="J17" t="str">
            <v>7 000</v>
          </cell>
          <cell r="K17" t="str">
            <v>80 000</v>
          </cell>
          <cell r="L17" t="str">
            <v>zářivky</v>
          </cell>
        </row>
        <row r="18">
          <cell r="A18" t="str">
            <v>EVO6000L3CW/ND</v>
          </cell>
          <cell r="B18"/>
          <cell r="C18">
            <v>40</v>
          </cell>
          <cell r="D18">
            <v>2600</v>
          </cell>
          <cell r="E18">
            <v>350</v>
          </cell>
          <cell r="F18"/>
          <cell r="G18" t="str">
            <v>X</v>
          </cell>
          <cell r="H18" t="str">
            <v>✓</v>
          </cell>
          <cell r="I18" t="str">
            <v>X</v>
          </cell>
          <cell r="J18" t="str">
            <v>5 850</v>
          </cell>
          <cell r="K18" t="str">
            <v>80 000</v>
          </cell>
          <cell r="L18" t="str">
            <v>zářivky</v>
          </cell>
        </row>
        <row r="19">
          <cell r="A19" t="str">
            <v>CPro LED žárovka E27 5W-40W</v>
          </cell>
          <cell r="B19"/>
          <cell r="C19">
            <v>5</v>
          </cell>
          <cell r="D19">
            <v>68.25</v>
          </cell>
          <cell r="E19">
            <v>110</v>
          </cell>
          <cell r="F19"/>
          <cell r="G19" t="str">
            <v>✓</v>
          </cell>
          <cell r="H19" t="str">
            <v>X</v>
          </cell>
          <cell r="I19" t="str">
            <v>X</v>
          </cell>
          <cell r="J19">
            <v>470</v>
          </cell>
          <cell r="K19" t="str">
            <v>15 000</v>
          </cell>
          <cell r="L19" t="str">
            <v>žárovky</v>
          </cell>
        </row>
        <row r="20">
          <cell r="A20" t="str">
            <v>CPro LED žárovka E27 8W-60W</v>
          </cell>
          <cell r="B20"/>
          <cell r="C20">
            <v>8</v>
          </cell>
          <cell r="D20">
            <v>78.75</v>
          </cell>
          <cell r="E20">
            <v>110</v>
          </cell>
          <cell r="F20"/>
          <cell r="G20" t="str">
            <v>✓</v>
          </cell>
          <cell r="H20" t="str">
            <v>X</v>
          </cell>
          <cell r="I20" t="str">
            <v>X</v>
          </cell>
          <cell r="J20">
            <v>806</v>
          </cell>
          <cell r="K20" t="str">
            <v>15 000</v>
          </cell>
          <cell r="L20" t="str">
            <v>žárovky</v>
          </cell>
        </row>
        <row r="21">
          <cell r="A21" t="str">
            <v>CPro LED žárovka E27 11W-75W</v>
          </cell>
          <cell r="B21"/>
          <cell r="C21">
            <v>11</v>
          </cell>
          <cell r="D21">
            <v>89.25</v>
          </cell>
          <cell r="E21">
            <v>110</v>
          </cell>
          <cell r="F21"/>
          <cell r="G21" t="str">
            <v>✓</v>
          </cell>
          <cell r="H21" t="str">
            <v>X</v>
          </cell>
          <cell r="I21" t="str">
            <v>X</v>
          </cell>
          <cell r="J21" t="str">
            <v>1 055</v>
          </cell>
          <cell r="K21" t="str">
            <v>15 000</v>
          </cell>
          <cell r="L21" t="str">
            <v>žárovky</v>
          </cell>
        </row>
        <row r="22">
          <cell r="A22" t="str">
            <v>CPro LED žárovka E27 13W-100W</v>
          </cell>
          <cell r="B22"/>
          <cell r="C22">
            <v>13</v>
          </cell>
          <cell r="D22">
            <v>120.75</v>
          </cell>
          <cell r="E22">
            <v>110</v>
          </cell>
          <cell r="F22"/>
          <cell r="G22" t="str">
            <v>✓</v>
          </cell>
          <cell r="H22" t="str">
            <v>X</v>
          </cell>
          <cell r="I22" t="str">
            <v>X</v>
          </cell>
          <cell r="J22" t="str">
            <v>1 521</v>
          </cell>
          <cell r="K22" t="str">
            <v>15 000</v>
          </cell>
          <cell r="L22" t="str">
            <v>žárovky</v>
          </cell>
        </row>
        <row r="23">
          <cell r="A23" t="str">
            <v>LLL2000RM1KV4ND</v>
          </cell>
          <cell r="B23"/>
          <cell r="C23">
            <v>19</v>
          </cell>
          <cell r="D23">
            <v>1365</v>
          </cell>
          <cell r="E23">
            <v>350</v>
          </cell>
          <cell r="F23"/>
          <cell r="G23" t="str">
            <v>X</v>
          </cell>
          <cell r="H23" t="str">
            <v>✓</v>
          </cell>
          <cell r="I23" t="str">
            <v>X</v>
          </cell>
          <cell r="J23" t="str">
            <v>2 200</v>
          </cell>
          <cell r="K23" t="str">
            <v>80 000</v>
          </cell>
          <cell r="L23" t="str">
            <v>zářivky</v>
          </cell>
        </row>
        <row r="24">
          <cell r="A24" t="str">
            <v>LLL3000RL1KV4ND/158</v>
          </cell>
          <cell r="B24"/>
          <cell r="C24">
            <v>30</v>
          </cell>
          <cell r="D24">
            <v>1500</v>
          </cell>
          <cell r="E24">
            <v>350</v>
          </cell>
          <cell r="F24"/>
          <cell r="G24" t="str">
            <v>X</v>
          </cell>
          <cell r="H24" t="str">
            <v>✓</v>
          </cell>
          <cell r="I24" t="str">
            <v>X</v>
          </cell>
          <cell r="J24" t="str">
            <v>3 400</v>
          </cell>
          <cell r="K24" t="str">
            <v>80 000</v>
          </cell>
          <cell r="L24" t="str">
            <v>zářivky</v>
          </cell>
        </row>
        <row r="25">
          <cell r="A25" t="str">
            <v>LLL6000RL2KV4ND/258</v>
          </cell>
          <cell r="B25"/>
          <cell r="C25">
            <v>60</v>
          </cell>
          <cell r="D25">
            <v>2200</v>
          </cell>
          <cell r="E25">
            <v>350</v>
          </cell>
          <cell r="F25"/>
          <cell r="G25" t="str">
            <v>X</v>
          </cell>
          <cell r="H25" t="str">
            <v>✓</v>
          </cell>
          <cell r="I25" t="str">
            <v>X</v>
          </cell>
          <cell r="J25" t="str">
            <v>5 800</v>
          </cell>
          <cell r="K25" t="str">
            <v>50 000</v>
          </cell>
          <cell r="L25" t="str">
            <v>zářivky</v>
          </cell>
        </row>
        <row r="26">
          <cell r="A26" t="str">
            <v>ISRAC4KV4V160/ND1050I3 (rastr 3x18W) vestav</v>
          </cell>
          <cell r="B26"/>
          <cell r="C26">
            <v>27</v>
          </cell>
          <cell r="D26">
            <v>1800</v>
          </cell>
          <cell r="E26">
            <v>350</v>
          </cell>
          <cell r="F26"/>
          <cell r="G26" t="str">
            <v>X</v>
          </cell>
          <cell r="H26" t="str">
            <v>✓</v>
          </cell>
          <cell r="I26" t="str">
            <v>X</v>
          </cell>
          <cell r="J26" t="str">
            <v>3 300</v>
          </cell>
          <cell r="K26" t="str">
            <v>80 000</v>
          </cell>
          <cell r="L26" t="str">
            <v>zářivky</v>
          </cell>
        </row>
        <row r="27">
          <cell r="A27" t="str">
            <v>LLL4000RM2KV4ND/236</v>
          </cell>
          <cell r="B27"/>
          <cell r="C27">
            <v>39</v>
          </cell>
          <cell r="D27">
            <v>1800</v>
          </cell>
          <cell r="E27">
            <v>350</v>
          </cell>
          <cell r="F27"/>
          <cell r="G27" t="str">
            <v>X</v>
          </cell>
          <cell r="H27" t="str">
            <v>✓</v>
          </cell>
          <cell r="I27" t="str">
            <v>X</v>
          </cell>
          <cell r="J27" t="str">
            <v>4 300</v>
          </cell>
          <cell r="K27" t="str">
            <v>80 000</v>
          </cell>
          <cell r="L27" t="str">
            <v>zářivky</v>
          </cell>
        </row>
        <row r="28">
          <cell r="A28" t="str">
            <v>LLL2000RM1KV4ND/136</v>
          </cell>
          <cell r="B28"/>
          <cell r="C28">
            <v>19</v>
          </cell>
          <cell r="D28">
            <v>1300</v>
          </cell>
          <cell r="E28">
            <v>3500</v>
          </cell>
          <cell r="F28"/>
          <cell r="G28" t="str">
            <v>X</v>
          </cell>
          <cell r="H28" t="str">
            <v>✓</v>
          </cell>
          <cell r="I28" t="str">
            <v>X</v>
          </cell>
          <cell r="J28" t="str">
            <v>2 200</v>
          </cell>
          <cell r="K28" t="str">
            <v>80 000</v>
          </cell>
          <cell r="L28" t="str">
            <v>zářivky</v>
          </cell>
        </row>
        <row r="29">
          <cell r="A29" t="str">
            <v>PROLUMIA LED PROCEILING 300x1200mm 40W</v>
          </cell>
          <cell r="B29"/>
          <cell r="C29">
            <v>40</v>
          </cell>
          <cell r="D29">
            <v>3477</v>
          </cell>
          <cell r="E29">
            <v>350</v>
          </cell>
          <cell r="F29"/>
          <cell r="G29" t="str">
            <v>X</v>
          </cell>
          <cell r="H29" t="str">
            <v>✓</v>
          </cell>
          <cell r="I29" t="str">
            <v>X</v>
          </cell>
          <cell r="J29" t="str">
            <v>3 200</v>
          </cell>
          <cell r="K29" t="str">
            <v>50 000</v>
          </cell>
          <cell r="L29" t="str">
            <v>zářivky</v>
          </cell>
        </row>
        <row r="30">
          <cell r="A30" t="str">
            <v>Vestavné LED svítidlo ALDP 37W 4300lm 4000K 1200x300 do rastru</v>
          </cell>
          <cell r="B30"/>
          <cell r="C30">
            <v>37</v>
          </cell>
          <cell r="D30">
            <v>1800</v>
          </cell>
          <cell r="E30">
            <v>350</v>
          </cell>
          <cell r="F30"/>
          <cell r="G30" t="str">
            <v>X</v>
          </cell>
          <cell r="H30" t="str">
            <v>✓</v>
          </cell>
          <cell r="I30" t="str">
            <v>X</v>
          </cell>
          <cell r="J30" t="str">
            <v>4 300</v>
          </cell>
          <cell r="K30" t="str">
            <v>50 000</v>
          </cell>
          <cell r="L30" t="str">
            <v>zářivky</v>
          </cell>
        </row>
        <row r="31">
          <cell r="A31" t="str">
            <v>Vestavné LED svítidlo ALDP 60W 6900lm 4000K 1510x300 do rastru</v>
          </cell>
          <cell r="B31"/>
          <cell r="C31">
            <v>60</v>
          </cell>
          <cell r="D31">
            <v>2200</v>
          </cell>
          <cell r="E31">
            <v>350</v>
          </cell>
          <cell r="F31"/>
          <cell r="G31" t="str">
            <v>X</v>
          </cell>
          <cell r="H31" t="str">
            <v>✓</v>
          </cell>
          <cell r="I31" t="str">
            <v>X</v>
          </cell>
          <cell r="J31" t="str">
            <v>6 900</v>
          </cell>
          <cell r="K31" t="str">
            <v>50 000</v>
          </cell>
          <cell r="L31" t="str">
            <v>zářivky</v>
          </cell>
        </row>
        <row r="32">
          <cell r="A32" t="str">
            <v>LED G24D 8,5W</v>
          </cell>
          <cell r="B32"/>
          <cell r="C32">
            <v>8.5</v>
          </cell>
          <cell r="D32">
            <v>270</v>
          </cell>
          <cell r="E32">
            <v>500</v>
          </cell>
          <cell r="F32"/>
          <cell r="G32" t="str">
            <v>✓</v>
          </cell>
          <cell r="H32" t="str">
            <v>X</v>
          </cell>
          <cell r="I32" t="str">
            <v>X</v>
          </cell>
          <cell r="J32">
            <v>950</v>
          </cell>
          <cell r="K32" t="str">
            <v>30 000</v>
          </cell>
          <cell r="L32" t="str">
            <v>žárovky</v>
          </cell>
        </row>
        <row r="33">
          <cell r="A33" t="str">
            <v>LED G24Q 9W</v>
          </cell>
          <cell r="B33"/>
          <cell r="C33">
            <v>9</v>
          </cell>
          <cell r="D33">
            <v>295</v>
          </cell>
          <cell r="E33">
            <v>500</v>
          </cell>
          <cell r="F33"/>
          <cell r="G33" t="str">
            <v>✓</v>
          </cell>
          <cell r="H33" t="str">
            <v>X</v>
          </cell>
          <cell r="I33" t="str">
            <v>X</v>
          </cell>
          <cell r="J33" t="str">
            <v>1 000</v>
          </cell>
          <cell r="K33" t="str">
            <v>30 000</v>
          </cell>
          <cell r="L33" t="str">
            <v>žárovky</v>
          </cell>
        </row>
        <row r="34">
          <cell r="A34" t="str">
            <v>Downlight LED zapuštěný 13W 4000K</v>
          </cell>
          <cell r="B34"/>
          <cell r="C34">
            <v>13</v>
          </cell>
          <cell r="D34">
            <v>836</v>
          </cell>
          <cell r="E34">
            <v>350</v>
          </cell>
          <cell r="F34"/>
          <cell r="G34" t="str">
            <v>X</v>
          </cell>
          <cell r="H34" t="str">
            <v>✓</v>
          </cell>
          <cell r="I34" t="str">
            <v>X</v>
          </cell>
          <cell r="J34" t="str">
            <v>1 090</v>
          </cell>
          <cell r="K34" t="str">
            <v>50 000</v>
          </cell>
          <cell r="L34" t="str">
            <v>zářivky</v>
          </cell>
        </row>
        <row r="35">
          <cell r="A35" t="str">
            <v>Downlight LED zapuštěný 19W 4000K</v>
          </cell>
          <cell r="B35"/>
          <cell r="C35">
            <v>19</v>
          </cell>
          <cell r="D35">
            <v>1447</v>
          </cell>
          <cell r="E35">
            <v>350</v>
          </cell>
          <cell r="F35"/>
          <cell r="G35" t="str">
            <v>X</v>
          </cell>
          <cell r="H35" t="str">
            <v>✓</v>
          </cell>
          <cell r="I35" t="str">
            <v>X</v>
          </cell>
          <cell r="J35" t="str">
            <v>1 630</v>
          </cell>
          <cell r="K35" t="str">
            <v>50 000</v>
          </cell>
          <cell r="L35" t="str">
            <v>zářivky</v>
          </cell>
        </row>
        <row r="36">
          <cell r="A36" t="str">
            <v>Downlight LED zapuštěný 15W 4000K</v>
          </cell>
          <cell r="B36"/>
          <cell r="C36">
            <v>15</v>
          </cell>
          <cell r="D36">
            <v>1043</v>
          </cell>
          <cell r="E36">
            <v>350</v>
          </cell>
          <cell r="F36"/>
          <cell r="G36" t="str">
            <v>X</v>
          </cell>
          <cell r="H36" t="str">
            <v>✓</v>
          </cell>
          <cell r="I36" t="str">
            <v>X</v>
          </cell>
          <cell r="J36" t="str">
            <v>1 260</v>
          </cell>
          <cell r="K36" t="str">
            <v>50 000</v>
          </cell>
          <cell r="L36" t="str">
            <v>zářivky</v>
          </cell>
        </row>
        <row r="37">
          <cell r="A37" t="str">
            <v>R12607 1300lm12W</v>
          </cell>
          <cell r="B37"/>
          <cell r="C37">
            <v>12</v>
          </cell>
          <cell r="D37">
            <v>3000</v>
          </cell>
          <cell r="E37">
            <v>350</v>
          </cell>
          <cell r="F37"/>
          <cell r="G37" t="str">
            <v>X</v>
          </cell>
          <cell r="H37" t="str">
            <v>✓</v>
          </cell>
          <cell r="I37" t="str">
            <v>X</v>
          </cell>
          <cell r="J37" t="str">
            <v>1 300</v>
          </cell>
          <cell r="K37" t="str">
            <v>50 000</v>
          </cell>
          <cell r="L37" t="str">
            <v>zářivky</v>
          </cell>
        </row>
        <row r="38">
          <cell r="A38" t="str">
            <v>LED Downlight 30W</v>
          </cell>
          <cell r="B38"/>
          <cell r="C38">
            <v>30</v>
          </cell>
          <cell r="D38">
            <v>1300</v>
          </cell>
          <cell r="E38">
            <v>350</v>
          </cell>
          <cell r="F38"/>
          <cell r="G38" t="str">
            <v>X</v>
          </cell>
          <cell r="H38" t="str">
            <v>✓</v>
          </cell>
          <cell r="I38" t="str">
            <v>X</v>
          </cell>
          <cell r="J38" t="str">
            <v>2 350</v>
          </cell>
          <cell r="K38" t="str">
            <v>50 000</v>
          </cell>
          <cell r="L38" t="str">
            <v>zářivky</v>
          </cell>
        </row>
        <row r="39">
          <cell r="A39" t="str">
            <v>Downlight LED zapuštěný 24W 4000K</v>
          </cell>
          <cell r="B39"/>
          <cell r="C39">
            <v>24</v>
          </cell>
          <cell r="D39">
            <v>1552</v>
          </cell>
          <cell r="E39">
            <v>350</v>
          </cell>
          <cell r="F39"/>
          <cell r="G39" t="str">
            <v>X</v>
          </cell>
          <cell r="H39" t="str">
            <v>✓</v>
          </cell>
          <cell r="I39" t="str">
            <v>X</v>
          </cell>
          <cell r="J39" t="str">
            <v>2 200</v>
          </cell>
          <cell r="K39" t="str">
            <v>50 000</v>
          </cell>
          <cell r="L39" t="str">
            <v>zářivky</v>
          </cell>
        </row>
        <row r="40">
          <cell r="A40" t="str">
            <v>PROLUMIA LED Pro-Aqua II ECO HO 17,5W, 4000K, 2300lm</v>
          </cell>
          <cell r="B40"/>
          <cell r="C40">
            <v>17.5</v>
          </cell>
          <cell r="D40">
            <v>1384</v>
          </cell>
          <cell r="E40">
            <v>350</v>
          </cell>
          <cell r="F40"/>
          <cell r="G40" t="str">
            <v>X</v>
          </cell>
          <cell r="H40" t="str">
            <v>✓</v>
          </cell>
          <cell r="I40" t="str">
            <v>X</v>
          </cell>
          <cell r="J40" t="str">
            <v>2 300</v>
          </cell>
          <cell r="K40" t="str">
            <v>50 000</v>
          </cell>
          <cell r="L40" t="str">
            <v>zářivky</v>
          </cell>
        </row>
        <row r="41">
          <cell r="A41" t="str">
            <v>ProLumia Pro Area 52W</v>
          </cell>
          <cell r="B41"/>
          <cell r="C41">
            <v>52</v>
          </cell>
          <cell r="D41">
            <v>3200</v>
          </cell>
          <cell r="E41">
            <v>350</v>
          </cell>
          <cell r="F41"/>
          <cell r="G41" t="str">
            <v>X</v>
          </cell>
          <cell r="H41" t="str">
            <v>✓</v>
          </cell>
          <cell r="I41" t="str">
            <v>X</v>
          </cell>
          <cell r="J41" t="str">
            <v>5 200</v>
          </cell>
          <cell r="K41" t="str">
            <v>40 000</v>
          </cell>
          <cell r="L41" t="str">
            <v>zářivky</v>
          </cell>
        </row>
        <row r="42">
          <cell r="A42" t="str">
            <v>PROLUMIA LED Pro-Stock Dali 100W</v>
          </cell>
          <cell r="B42"/>
          <cell r="C42">
            <v>100</v>
          </cell>
          <cell r="D42">
            <v>8243</v>
          </cell>
          <cell r="E42">
            <v>1500</v>
          </cell>
          <cell r="F42"/>
          <cell r="G42" t="str">
            <v>X</v>
          </cell>
          <cell r="H42" t="str">
            <v>✓</v>
          </cell>
          <cell r="I42" t="str">
            <v>X</v>
          </cell>
          <cell r="J42" t="str">
            <v>11 000</v>
          </cell>
          <cell r="K42" t="str">
            <v>60 000</v>
          </cell>
          <cell r="L42" t="str">
            <v>Výbojky</v>
          </cell>
        </row>
        <row r="43">
          <cell r="A43" t="str">
            <v>PROLUMIA LED Pro-Stock Dali 150W</v>
          </cell>
          <cell r="B43"/>
          <cell r="C43">
            <v>150</v>
          </cell>
          <cell r="D43">
            <v>8712</v>
          </cell>
          <cell r="E43">
            <v>1500</v>
          </cell>
          <cell r="F43"/>
          <cell r="G43" t="str">
            <v>X</v>
          </cell>
          <cell r="H43" t="str">
            <v>✓</v>
          </cell>
          <cell r="I43" t="str">
            <v>X</v>
          </cell>
          <cell r="J43" t="str">
            <v>16 500</v>
          </cell>
          <cell r="K43" t="str">
            <v>60 000</v>
          </cell>
          <cell r="L43" t="str">
            <v>Výbojky</v>
          </cell>
        </row>
        <row r="44">
          <cell r="A44" t="str">
            <v>ProLumia Pro-Bay II 100W DALI</v>
          </cell>
          <cell r="B44"/>
          <cell r="C44">
            <v>100</v>
          </cell>
          <cell r="D44">
            <v>7250</v>
          </cell>
          <cell r="E44">
            <v>1250</v>
          </cell>
          <cell r="F44"/>
          <cell r="G44" t="str">
            <v>X</v>
          </cell>
          <cell r="H44" t="str">
            <v>✓</v>
          </cell>
          <cell r="I44" t="str">
            <v>X</v>
          </cell>
          <cell r="J44" t="str">
            <v>12 000</v>
          </cell>
          <cell r="K44" t="str">
            <v>100 000</v>
          </cell>
          <cell r="L44" t="str">
            <v>Výbojky</v>
          </cell>
        </row>
        <row r="45">
          <cell r="A45" t="str">
            <v>ProLumia Pro-Bay II 150W DALI</v>
          </cell>
          <cell r="B45"/>
          <cell r="C45">
            <v>150</v>
          </cell>
          <cell r="D45">
            <v>7730</v>
          </cell>
          <cell r="E45">
            <v>1250</v>
          </cell>
          <cell r="F45"/>
          <cell r="G45" t="str">
            <v>X</v>
          </cell>
          <cell r="H45" t="str">
            <v>✓</v>
          </cell>
          <cell r="I45" t="str">
            <v>X</v>
          </cell>
          <cell r="J45" t="str">
            <v>19 500</v>
          </cell>
          <cell r="K45" t="str">
            <v>100 000</v>
          </cell>
          <cell r="L45" t="str">
            <v>Výbojky</v>
          </cell>
        </row>
        <row r="46">
          <cell r="A46" t="str">
            <v>ProVision 124W</v>
          </cell>
          <cell r="B46"/>
          <cell r="C46">
            <v>124</v>
          </cell>
          <cell r="D46">
            <v>11000</v>
          </cell>
          <cell r="E46">
            <v>1500</v>
          </cell>
          <cell r="F46"/>
          <cell r="G46" t="str">
            <v>X</v>
          </cell>
          <cell r="H46" t="str">
            <v>✓</v>
          </cell>
          <cell r="I46" t="str">
            <v>X</v>
          </cell>
          <cell r="J46" t="str">
            <v>12 500</v>
          </cell>
          <cell r="K46" t="str">
            <v>100 000</v>
          </cell>
          <cell r="L46" t="str">
            <v>Výbojky</v>
          </cell>
        </row>
        <row r="47">
          <cell r="A47" t="str">
            <v>ProLumia Pro-Bay II 100W + antiglare</v>
          </cell>
          <cell r="B47"/>
          <cell r="C47">
            <v>100</v>
          </cell>
          <cell r="D47">
            <v>7150</v>
          </cell>
          <cell r="E47">
            <v>1250</v>
          </cell>
          <cell r="F47"/>
          <cell r="G47" t="str">
            <v>X</v>
          </cell>
          <cell r="H47" t="str">
            <v>✓</v>
          </cell>
          <cell r="I47" t="str">
            <v>X</v>
          </cell>
          <cell r="J47" t="str">
            <v>12 000</v>
          </cell>
          <cell r="K47" t="str">
            <v>100 000</v>
          </cell>
          <cell r="L47" t="str">
            <v>Výbojky</v>
          </cell>
        </row>
        <row r="48">
          <cell r="A48" t="str">
            <v>PROLUMIA LED Pro-Stock Dali 120W</v>
          </cell>
          <cell r="B48"/>
          <cell r="C48">
            <v>120</v>
          </cell>
          <cell r="D48">
            <v>8712</v>
          </cell>
          <cell r="E48">
            <v>1500</v>
          </cell>
          <cell r="F48"/>
          <cell r="G48" t="str">
            <v>X</v>
          </cell>
          <cell r="H48" t="str">
            <v>✓</v>
          </cell>
          <cell r="I48" t="str">
            <v>X</v>
          </cell>
          <cell r="J48" t="str">
            <v>13 200</v>
          </cell>
          <cell r="K48" t="str">
            <v>60 000</v>
          </cell>
          <cell r="L48" t="str">
            <v>Výbojky</v>
          </cell>
        </row>
        <row r="49">
          <cell r="A49" t="str">
            <v>ProLumia Pro-Bay II 100W</v>
          </cell>
          <cell r="B49"/>
          <cell r="C49">
            <v>100</v>
          </cell>
          <cell r="D49">
            <v>6615</v>
          </cell>
          <cell r="E49">
            <v>1250</v>
          </cell>
          <cell r="F49"/>
          <cell r="G49" t="str">
            <v>X</v>
          </cell>
          <cell r="H49" t="str">
            <v>✓</v>
          </cell>
          <cell r="I49" t="str">
            <v>X</v>
          </cell>
          <cell r="J49" t="str">
            <v>-</v>
          </cell>
          <cell r="K49" t="str">
            <v>-</v>
          </cell>
          <cell r="L49" t="str">
            <v>-</v>
          </cell>
        </row>
        <row r="50">
          <cell r="A50" t="str">
            <v>PRO-SPACE R 30W + rámeček pro přisazení</v>
          </cell>
          <cell r="B50"/>
          <cell r="C50">
            <v>30</v>
          </cell>
          <cell r="D50">
            <v>1300</v>
          </cell>
          <cell r="E50">
            <v>350</v>
          </cell>
          <cell r="F50"/>
          <cell r="G50" t="str">
            <v>X</v>
          </cell>
          <cell r="H50" t="str">
            <v>✓</v>
          </cell>
          <cell r="I50" t="str">
            <v>X</v>
          </cell>
          <cell r="J50" t="str">
            <v>-</v>
          </cell>
          <cell r="K50" t="str">
            <v>-</v>
          </cell>
          <cell r="L50" t="str">
            <v>-</v>
          </cell>
        </row>
        <row r="51">
          <cell r="A51" t="str">
            <v>PRO-SPACE R 30W</v>
          </cell>
          <cell r="B51"/>
          <cell r="C51">
            <v>30</v>
          </cell>
          <cell r="D51">
            <v>1300</v>
          </cell>
          <cell r="E51">
            <v>350</v>
          </cell>
          <cell r="F51"/>
          <cell r="G51" t="str">
            <v>X</v>
          </cell>
          <cell r="H51" t="str">
            <v>✓</v>
          </cell>
          <cell r="I51" t="str">
            <v>X</v>
          </cell>
          <cell r="J51" t="str">
            <v>-</v>
          </cell>
          <cell r="K51" t="str">
            <v>-</v>
          </cell>
          <cell r="L51" t="str">
            <v>-</v>
          </cell>
        </row>
        <row r="52">
          <cell r="A52" t="str">
            <v>PRO-SPACE R 22W + rámeček pro přisazení</v>
          </cell>
          <cell r="B52"/>
          <cell r="C52">
            <v>22</v>
          </cell>
          <cell r="D52">
            <v>1300</v>
          </cell>
          <cell r="E52">
            <v>350</v>
          </cell>
          <cell r="F52"/>
          <cell r="G52" t="str">
            <v>X</v>
          </cell>
          <cell r="H52" t="str">
            <v>✓</v>
          </cell>
          <cell r="I52" t="str">
            <v>X</v>
          </cell>
          <cell r="J52" t="str">
            <v>-</v>
          </cell>
          <cell r="K52" t="str">
            <v>-</v>
          </cell>
          <cell r="L52" t="str">
            <v>-</v>
          </cell>
        </row>
        <row r="53">
          <cell r="A53" t="str">
            <v>PRO-SPACE R 22W</v>
          </cell>
          <cell r="B53"/>
          <cell r="C53">
            <v>22</v>
          </cell>
          <cell r="D53">
            <v>1300</v>
          </cell>
          <cell r="E53">
            <v>350</v>
          </cell>
          <cell r="F53"/>
          <cell r="G53" t="str">
            <v>X</v>
          </cell>
          <cell r="H53" t="str">
            <v>✓</v>
          </cell>
          <cell r="I53" t="str">
            <v>X</v>
          </cell>
          <cell r="J53" t="str">
            <v>-</v>
          </cell>
          <cell r="K53" t="str">
            <v>-</v>
          </cell>
          <cell r="L53" t="str">
            <v>-</v>
          </cell>
        </row>
        <row r="54">
          <cell r="A54" t="str">
            <v>PROLUMIA LED Pro-Aqua II ECO HO 9W, 4000K</v>
          </cell>
          <cell r="B54"/>
          <cell r="C54">
            <v>9</v>
          </cell>
          <cell r="D54">
            <v>1700</v>
          </cell>
          <cell r="E54">
            <v>350</v>
          </cell>
          <cell r="F54"/>
          <cell r="G54" t="str">
            <v>X</v>
          </cell>
          <cell r="H54" t="str">
            <v>✓</v>
          </cell>
          <cell r="I54" t="str">
            <v>X</v>
          </cell>
          <cell r="J54" t="str">
            <v>-</v>
          </cell>
          <cell r="K54" t="str">
            <v>-</v>
          </cell>
          <cell r="L54" t="str">
            <v>-</v>
          </cell>
        </row>
        <row r="55">
          <cell r="A55" t="str">
            <v>řízení osvětlení</v>
          </cell>
          <cell r="B55"/>
          <cell r="C55">
            <v>0</v>
          </cell>
          <cell r="D55">
            <v>80000</v>
          </cell>
          <cell r="E55"/>
          <cell r="F55"/>
          <cell r="G55" t="str">
            <v>X</v>
          </cell>
          <cell r="H55" t="str">
            <v>X</v>
          </cell>
          <cell r="I55" t="str">
            <v>X</v>
          </cell>
          <cell r="J55" t="str">
            <v>-</v>
          </cell>
          <cell r="K55" t="str">
            <v>-</v>
          </cell>
          <cell r="L55" t="str">
            <v>-</v>
          </cell>
        </row>
        <row r="56">
          <cell r="A56" t="str">
            <v>lešení</v>
          </cell>
          <cell r="B56"/>
          <cell r="C56">
            <v>0</v>
          </cell>
          <cell r="D56">
            <v>25000</v>
          </cell>
          <cell r="E56"/>
          <cell r="F56"/>
          <cell r="G56" t="str">
            <v>X</v>
          </cell>
          <cell r="H56" t="str">
            <v>X</v>
          </cell>
          <cell r="I56" t="str">
            <v>X</v>
          </cell>
          <cell r="J56" t="str">
            <v>-</v>
          </cell>
          <cell r="K56" t="str">
            <v>-</v>
          </cell>
          <cell r="L56" t="str">
            <v>-</v>
          </cell>
        </row>
        <row r="57">
          <cell r="A57" t="str">
            <v>Dodatečná kabeláž tělocvična</v>
          </cell>
          <cell r="B57"/>
          <cell r="C57">
            <v>0</v>
          </cell>
          <cell r="D57">
            <v>32500</v>
          </cell>
          <cell r="E57"/>
          <cell r="F57"/>
          <cell r="G57" t="str">
            <v>X</v>
          </cell>
          <cell r="H57" t="str">
            <v>X</v>
          </cell>
          <cell r="I57" t="str">
            <v>X</v>
          </cell>
          <cell r="J57" t="str">
            <v>-</v>
          </cell>
          <cell r="K57" t="str">
            <v>-</v>
          </cell>
          <cell r="L57" t="str">
            <v>-</v>
          </cell>
        </row>
        <row r="58">
          <cell r="A58" t="str">
            <v>ProVision 59W</v>
          </cell>
          <cell r="B58"/>
          <cell r="C58">
            <v>59</v>
          </cell>
          <cell r="D58">
            <v>8500</v>
          </cell>
          <cell r="E58"/>
          <cell r="F58"/>
          <cell r="G58" t="str">
            <v>X</v>
          </cell>
          <cell r="H58" t="str">
            <v>✓</v>
          </cell>
          <cell r="I58" t="str">
            <v>X</v>
          </cell>
          <cell r="J58" t="str">
            <v>-</v>
          </cell>
          <cell r="K58" t="str">
            <v>-</v>
          </cell>
          <cell r="L58" t="str">
            <v>-</v>
          </cell>
        </row>
        <row r="59">
          <cell r="A59" t="str">
            <v>lešení/plošina</v>
          </cell>
          <cell r="B59"/>
          <cell r="C59">
            <v>0</v>
          </cell>
          <cell r="D59">
            <v>12000</v>
          </cell>
          <cell r="E59">
            <v>3000</v>
          </cell>
          <cell r="F59"/>
          <cell r="G59" t="str">
            <v>X</v>
          </cell>
          <cell r="H59" t="str">
            <v>✓</v>
          </cell>
          <cell r="I59" t="str">
            <v>X</v>
          </cell>
          <cell r="J59" t="str">
            <v>-</v>
          </cell>
          <cell r="K59" t="str">
            <v>-</v>
          </cell>
          <cell r="L59" t="str">
            <v>-</v>
          </cell>
        </row>
        <row r="60">
          <cell r="A60" t="str">
            <v>lešeníA9</v>
          </cell>
          <cell r="B60"/>
          <cell r="C60">
            <v>0</v>
          </cell>
          <cell r="D60">
            <v>30000</v>
          </cell>
          <cell r="E60"/>
          <cell r="F60"/>
          <cell r="G60" t="str">
            <v>X</v>
          </cell>
          <cell r="H60" t="str">
            <v>X</v>
          </cell>
          <cell r="I60" t="str">
            <v>X</v>
          </cell>
          <cell r="J60" t="str">
            <v>-</v>
          </cell>
          <cell r="K60" t="str">
            <v>-</v>
          </cell>
          <cell r="L60" t="str">
            <v>-</v>
          </cell>
        </row>
        <row r="61">
          <cell r="A61" t="str">
            <v>Dodatečná kabeláž A9</v>
          </cell>
          <cell r="B61"/>
          <cell r="C61">
            <v>0</v>
          </cell>
          <cell r="D61">
            <v>50000</v>
          </cell>
          <cell r="E61"/>
          <cell r="F61"/>
          <cell r="G61" t="str">
            <v>X</v>
          </cell>
          <cell r="H61" t="str">
            <v>X</v>
          </cell>
          <cell r="I61" t="str">
            <v>X</v>
          </cell>
          <cell r="J61" t="str">
            <v>-</v>
          </cell>
          <cell r="K61" t="str">
            <v>-</v>
          </cell>
          <cell r="L61" t="str">
            <v>-</v>
          </cell>
        </row>
        <row r="62">
          <cell r="A62" t="str">
            <v>lešeníA10</v>
          </cell>
          <cell r="B62"/>
          <cell r="C62">
            <v>0</v>
          </cell>
          <cell r="D62">
            <v>15000</v>
          </cell>
          <cell r="E62"/>
          <cell r="F62"/>
          <cell r="G62" t="str">
            <v>X</v>
          </cell>
          <cell r="H62" t="str">
            <v>X</v>
          </cell>
          <cell r="I62" t="str">
            <v>X</v>
          </cell>
          <cell r="J62" t="str">
            <v>-</v>
          </cell>
          <cell r="K62" t="str">
            <v>-</v>
          </cell>
          <cell r="L62" t="str">
            <v>-</v>
          </cell>
        </row>
        <row r="63">
          <cell r="A63" t="str">
            <v>Dodatečná kabeláž A10</v>
          </cell>
          <cell r="B63"/>
          <cell r="C63">
            <v>0</v>
          </cell>
          <cell r="D63">
            <v>20000</v>
          </cell>
          <cell r="E63"/>
          <cell r="F63"/>
          <cell r="G63" t="str">
            <v>X</v>
          </cell>
          <cell r="H63" t="str">
            <v>X</v>
          </cell>
          <cell r="I63" t="str">
            <v>X</v>
          </cell>
          <cell r="J63" t="str">
            <v>-</v>
          </cell>
          <cell r="K63" t="str">
            <v>-</v>
          </cell>
          <cell r="L63" t="str">
            <v>-</v>
          </cell>
        </row>
        <row r="64">
          <cell r="A64" t="str">
            <v>LED náhrada za výbojku 400W</v>
          </cell>
          <cell r="B64"/>
          <cell r="C64">
            <v>95</v>
          </cell>
          <cell r="D64">
            <v>6500</v>
          </cell>
          <cell r="E64">
            <v>1000</v>
          </cell>
          <cell r="F64"/>
          <cell r="G64" t="str">
            <v>✓</v>
          </cell>
          <cell r="H64" t="str">
            <v>X</v>
          </cell>
          <cell r="I64" t="str">
            <v>X</v>
          </cell>
          <cell r="J64" t="str">
            <v>8 100</v>
          </cell>
          <cell r="K64" t="str">
            <v>40 000</v>
          </cell>
          <cell r="L64" t="str">
            <v>Výbojky</v>
          </cell>
        </row>
        <row r="65">
          <cell r="A65" t="str">
            <v>LED svítidlo náhrada za 1x58W kancelářské 1500mm</v>
          </cell>
          <cell r="B65"/>
          <cell r="C65">
            <v>30</v>
          </cell>
          <cell r="D65">
            <v>1500</v>
          </cell>
          <cell r="E65">
            <v>350</v>
          </cell>
          <cell r="F65"/>
          <cell r="G65" t="str">
            <v>X</v>
          </cell>
          <cell r="H65" t="str">
            <v>✓</v>
          </cell>
          <cell r="I65" t="str">
            <v>X</v>
          </cell>
          <cell r="J65" t="str">
            <v>3 400</v>
          </cell>
          <cell r="K65" t="str">
            <v>80 000</v>
          </cell>
          <cell r="L65" t="str">
            <v>zářivky</v>
          </cell>
        </row>
        <row r="66">
          <cell r="A66" t="str">
            <v>ProLumia Pro-Bay II 70W ZigBee</v>
          </cell>
          <cell r="B66"/>
          <cell r="C66">
            <v>70</v>
          </cell>
          <cell r="D66">
            <v>6509</v>
          </cell>
          <cell r="E66">
            <v>1000</v>
          </cell>
          <cell r="F66"/>
          <cell r="G66" t="str">
            <v>X</v>
          </cell>
          <cell r="H66" t="str">
            <v>✓</v>
          </cell>
          <cell r="I66" t="str">
            <v>X</v>
          </cell>
          <cell r="J66" t="str">
            <v>-</v>
          </cell>
          <cell r="K66">
            <v>40000</v>
          </cell>
          <cell r="L66" t="str">
            <v>Výbojky</v>
          </cell>
        </row>
        <row r="67">
          <cell r="A67" t="str">
            <v>ProLumia Pro-Bay II 100W ZigBee</v>
          </cell>
          <cell r="B67"/>
          <cell r="C67">
            <v>100</v>
          </cell>
          <cell r="D67">
            <v>8851</v>
          </cell>
          <cell r="E67">
            <v>1000</v>
          </cell>
          <cell r="F67"/>
          <cell r="G67" t="str">
            <v>X</v>
          </cell>
          <cell r="H67" t="str">
            <v>✓</v>
          </cell>
          <cell r="I67" t="str">
            <v>X</v>
          </cell>
          <cell r="J67" t="str">
            <v>-</v>
          </cell>
          <cell r="K67">
            <v>40000</v>
          </cell>
          <cell r="L67" t="str">
            <v>Výbojky</v>
          </cell>
        </row>
        <row r="68">
          <cell r="A68"/>
          <cell r="B68"/>
          <cell r="C68"/>
          <cell r="D68"/>
          <cell r="E68"/>
          <cell r="F68"/>
          <cell r="G68"/>
          <cell r="H68"/>
          <cell r="I68"/>
          <cell r="J68"/>
          <cell r="K68"/>
          <cell r="L68"/>
        </row>
        <row r="69">
          <cell r="A69"/>
          <cell r="B69"/>
          <cell r="C69"/>
          <cell r="D69"/>
          <cell r="E69"/>
          <cell r="F69"/>
          <cell r="G69"/>
          <cell r="H69"/>
          <cell r="I69"/>
          <cell r="J69"/>
          <cell r="K69"/>
          <cell r="L69"/>
        </row>
        <row r="70">
          <cell r="A70"/>
          <cell r="B70"/>
          <cell r="C70"/>
          <cell r="D70"/>
          <cell r="E70"/>
          <cell r="F70"/>
          <cell r="G70"/>
          <cell r="H70"/>
          <cell r="I70"/>
          <cell r="J70"/>
          <cell r="K70"/>
          <cell r="L70"/>
        </row>
        <row r="71">
          <cell r="A71"/>
          <cell r="B71"/>
          <cell r="C71"/>
          <cell r="D71"/>
          <cell r="E71"/>
          <cell r="F71"/>
          <cell r="G71"/>
          <cell r="H71"/>
          <cell r="I71"/>
          <cell r="J71"/>
          <cell r="K71"/>
          <cell r="L71"/>
        </row>
        <row r="72">
          <cell r="A72"/>
          <cell r="B72"/>
          <cell r="C72"/>
          <cell r="D72"/>
          <cell r="E72"/>
          <cell r="F72"/>
          <cell r="G72"/>
          <cell r="H72"/>
          <cell r="I72"/>
          <cell r="J72"/>
          <cell r="K72"/>
          <cell r="L72"/>
        </row>
        <row r="73">
          <cell r="A73"/>
          <cell r="B73"/>
          <cell r="C73"/>
          <cell r="D73"/>
          <cell r="E73"/>
          <cell r="F73"/>
          <cell r="G73"/>
          <cell r="H73"/>
          <cell r="I73"/>
          <cell r="J73"/>
          <cell r="K73"/>
          <cell r="L73"/>
        </row>
        <row r="74">
          <cell r="A74"/>
          <cell r="B74"/>
          <cell r="C74"/>
          <cell r="D74"/>
          <cell r="E74"/>
          <cell r="F74"/>
          <cell r="G74"/>
          <cell r="H74"/>
          <cell r="I74"/>
          <cell r="J74"/>
          <cell r="K74"/>
          <cell r="L74"/>
        </row>
        <row r="75">
          <cell r="A75"/>
          <cell r="B75"/>
          <cell r="C75"/>
          <cell r="D75"/>
          <cell r="E75"/>
          <cell r="F75"/>
          <cell r="G75"/>
          <cell r="H75"/>
          <cell r="I75"/>
          <cell r="J75"/>
          <cell r="K75"/>
          <cell r="L75"/>
        </row>
        <row r="76">
          <cell r="A76"/>
          <cell r="B76"/>
          <cell r="C76"/>
          <cell r="D76"/>
          <cell r="E76"/>
          <cell r="F76"/>
          <cell r="G76"/>
          <cell r="H76"/>
          <cell r="I76"/>
          <cell r="J76"/>
          <cell r="K76"/>
          <cell r="L76"/>
        </row>
        <row r="77">
          <cell r="A77"/>
          <cell r="B77"/>
          <cell r="C77"/>
          <cell r="D77"/>
          <cell r="E77"/>
          <cell r="F77"/>
          <cell r="G77"/>
          <cell r="H77"/>
          <cell r="I77"/>
          <cell r="J77"/>
          <cell r="K77"/>
          <cell r="L77"/>
        </row>
        <row r="78">
          <cell r="A78" t="str">
            <v>Celkový náklad</v>
          </cell>
          <cell r="B78"/>
          <cell r="C78"/>
          <cell r="D78"/>
          <cell r="E78"/>
          <cell r="F78"/>
          <cell r="G78"/>
          <cell r="H78"/>
          <cell r="I78"/>
          <cell r="J78"/>
          <cell r="K78"/>
          <cell r="L78"/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otřeby"/>
      <sheetName val="Klimatické údaje"/>
      <sheetName val="A1"/>
      <sheetName val="A2"/>
      <sheetName val="A3"/>
      <sheetName val="A4"/>
      <sheetName val="A5"/>
      <sheetName val="A6"/>
      <sheetName val="A7"/>
      <sheetName val="A8"/>
      <sheetName val="A9"/>
      <sheetName val="A10"/>
      <sheetName val="A11"/>
      <sheetName val="A12"/>
      <sheetName val="A13"/>
      <sheetName val="A14"/>
      <sheetName val="A15"/>
      <sheetName val="Sazby"/>
      <sheetName val="Výpočet nákladů a úspor"/>
      <sheetName val="Investice a úspory"/>
      <sheetName val="Garantovaná úspora"/>
      <sheetName val="Financování"/>
      <sheetName val="Rekapitulace"/>
      <sheetName val="Cenová příloha"/>
      <sheetName val="Body"/>
      <sheetName val="Body_skut"/>
      <sheetName val="Body_skut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_vyh_nab_n0 (2)"/>
      <sheetName val="cen_navrh"/>
      <sheetName val="cen_vyh_nab_MSA"/>
      <sheetName val="Popis opatření"/>
      <sheetName val=" kursy"/>
      <sheetName val="List1"/>
      <sheetName val="titulni list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42"/>
  <sheetViews>
    <sheetView zoomScale="85" zoomScaleNormal="85" workbookViewId="0">
      <selection activeCell="I1" sqref="I1"/>
    </sheetView>
  </sheetViews>
  <sheetFormatPr defaultRowHeight="15" x14ac:dyDescent="0.25"/>
  <cols>
    <col min="3" max="3" width="9.28515625" bestFit="1" customWidth="1"/>
    <col min="4" max="4" width="11" customWidth="1"/>
    <col min="5" max="5" width="10.7109375" customWidth="1"/>
    <col min="6" max="6" width="12.140625" customWidth="1"/>
    <col min="8" max="13" width="9.28515625" bestFit="1" customWidth="1"/>
    <col min="15" max="17" width="9.28515625" bestFit="1" customWidth="1"/>
    <col min="18" max="27" width="9.28515625" customWidth="1"/>
    <col min="28" max="28" width="14.85546875" bestFit="1" customWidth="1"/>
  </cols>
  <sheetData>
    <row r="1" spans="1:33" ht="26.25" x14ac:dyDescent="0.4">
      <c r="B1" s="159" t="s">
        <v>193</v>
      </c>
    </row>
    <row r="2" spans="1:33" x14ac:dyDescent="0.25">
      <c r="A2" s="1"/>
      <c r="B2" s="1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5">
      <c r="A3" s="1"/>
      <c r="B3" s="1"/>
      <c r="C3" s="3" t="s">
        <v>0</v>
      </c>
      <c r="D3" s="3"/>
      <c r="E3" s="2"/>
      <c r="F3" s="2"/>
      <c r="G3" s="2"/>
      <c r="H3" s="4" t="s">
        <v>1</v>
      </c>
      <c r="I3" s="4"/>
      <c r="J3" s="4"/>
      <c r="K3" s="1"/>
      <c r="L3" s="1"/>
      <c r="M3" s="4" t="s">
        <v>1</v>
      </c>
      <c r="N3" s="1"/>
      <c r="O3" s="1"/>
      <c r="P3" s="1"/>
      <c r="Q3" s="1"/>
      <c r="R3" s="4" t="s">
        <v>87</v>
      </c>
      <c r="S3" s="1"/>
      <c r="T3" s="1"/>
      <c r="U3" s="1"/>
      <c r="V3" s="1"/>
      <c r="W3" s="4" t="s">
        <v>87</v>
      </c>
      <c r="X3" s="1"/>
      <c r="Y3" s="1"/>
      <c r="Z3" s="1"/>
      <c r="AA3" s="1"/>
      <c r="AB3" s="1"/>
      <c r="AC3" s="1"/>
      <c r="AD3" s="1"/>
      <c r="AE3" s="1"/>
    </row>
    <row r="4" spans="1:33" x14ac:dyDescent="0.25">
      <c r="A4" s="1"/>
      <c r="B4" s="1"/>
      <c r="C4" s="1" t="s">
        <v>81</v>
      </c>
      <c r="D4" s="2"/>
      <c r="E4" s="2"/>
      <c r="F4" s="2"/>
      <c r="G4" s="2"/>
      <c r="H4" s="1" t="s">
        <v>82</v>
      </c>
      <c r="I4" s="1"/>
      <c r="J4" s="1"/>
      <c r="K4" s="1"/>
      <c r="L4" s="1"/>
      <c r="M4" s="1" t="s">
        <v>83</v>
      </c>
      <c r="N4" s="1"/>
      <c r="O4" s="1"/>
      <c r="P4" s="1"/>
      <c r="Q4" s="1"/>
      <c r="R4" s="1" t="s">
        <v>85</v>
      </c>
      <c r="S4" s="1"/>
      <c r="T4" s="1"/>
      <c r="U4" s="1"/>
      <c r="V4" s="1"/>
      <c r="W4" s="1" t="s">
        <v>86</v>
      </c>
      <c r="X4" s="1"/>
      <c r="Y4" s="1"/>
      <c r="Z4" s="1"/>
      <c r="AA4" s="1"/>
      <c r="AB4" s="1"/>
      <c r="AC4" s="1"/>
      <c r="AD4" s="1"/>
      <c r="AE4" s="1"/>
    </row>
    <row r="5" spans="1:33" x14ac:dyDescent="0.25">
      <c r="A5" s="1"/>
      <c r="B5" s="1"/>
      <c r="C5" s="5" t="s">
        <v>2</v>
      </c>
      <c r="D5" s="5" t="s">
        <v>3</v>
      </c>
      <c r="E5" s="5" t="s">
        <v>4</v>
      </c>
      <c r="F5" s="5" t="s">
        <v>5</v>
      </c>
      <c r="G5" s="1"/>
      <c r="H5" s="6" t="s">
        <v>84</v>
      </c>
      <c r="I5" s="6" t="s">
        <v>3</v>
      </c>
      <c r="J5" s="6" t="s">
        <v>4</v>
      </c>
      <c r="K5" s="6" t="s">
        <v>5</v>
      </c>
      <c r="L5" s="1"/>
      <c r="M5" s="6" t="s">
        <v>2</v>
      </c>
      <c r="N5" s="6" t="s">
        <v>3</v>
      </c>
      <c r="O5" s="6" t="s">
        <v>4</v>
      </c>
      <c r="P5" s="6" t="s">
        <v>5</v>
      </c>
      <c r="Q5" s="1"/>
      <c r="R5" s="7" t="s">
        <v>6</v>
      </c>
      <c r="S5" s="7" t="s">
        <v>3</v>
      </c>
      <c r="T5" s="7" t="s">
        <v>4</v>
      </c>
      <c r="U5" s="7" t="s">
        <v>7</v>
      </c>
      <c r="V5" s="1"/>
      <c r="W5" s="7" t="s">
        <v>6</v>
      </c>
      <c r="X5" s="7" t="s">
        <v>3</v>
      </c>
      <c r="Y5" s="7" t="s">
        <v>4</v>
      </c>
      <c r="Z5" s="7" t="s">
        <v>7</v>
      </c>
      <c r="AA5" s="1"/>
      <c r="AB5" s="1"/>
      <c r="AC5" s="1"/>
      <c r="AD5" s="1"/>
      <c r="AE5" s="1"/>
    </row>
    <row r="6" spans="1:33" x14ac:dyDescent="0.25">
      <c r="A6" s="1"/>
      <c r="B6" s="1"/>
      <c r="C6" s="8"/>
      <c r="D6" s="8"/>
      <c r="E6" s="8"/>
      <c r="F6" s="8"/>
      <c r="G6" s="1"/>
      <c r="H6" s="9"/>
      <c r="I6" s="9"/>
      <c r="J6" s="9"/>
      <c r="K6" s="9"/>
      <c r="L6" s="1"/>
      <c r="M6" s="9"/>
      <c r="N6" s="9"/>
      <c r="O6" s="9"/>
      <c r="P6" s="9"/>
      <c r="Q6" s="1"/>
      <c r="R6" s="9"/>
      <c r="S6" s="9"/>
      <c r="T6" s="9"/>
      <c r="U6" s="9"/>
      <c r="V6" s="1"/>
      <c r="W6" s="9"/>
      <c r="X6" s="9"/>
      <c r="Y6" s="9"/>
      <c r="Z6" s="9"/>
      <c r="AA6" s="1"/>
      <c r="AB6" s="1"/>
      <c r="AC6" s="1"/>
      <c r="AD6" s="1"/>
      <c r="AE6" s="1"/>
    </row>
    <row r="7" spans="1:33" x14ac:dyDescent="0.25">
      <c r="A7" s="1">
        <v>2019</v>
      </c>
      <c r="B7" s="10" t="s">
        <v>8</v>
      </c>
      <c r="C7" s="79">
        <v>26.647200000000002</v>
      </c>
      <c r="D7" s="80">
        <f>E7/1.21</f>
        <v>20547.36363636364</v>
      </c>
      <c r="E7" s="81">
        <v>24862.31</v>
      </c>
      <c r="F7" s="78">
        <f>E7/C7</f>
        <v>933.0177279413972</v>
      </c>
      <c r="G7" s="53"/>
      <c r="H7" s="56">
        <v>90.495000000000005</v>
      </c>
      <c r="I7" s="62">
        <f>J7/1.21</f>
        <v>139687.60330578513</v>
      </c>
      <c r="J7" s="57">
        <v>169022</v>
      </c>
      <c r="K7" s="75">
        <f>J7/H7</f>
        <v>1867.7495994253825</v>
      </c>
      <c r="L7" s="53"/>
      <c r="M7" s="95"/>
      <c r="N7" s="96"/>
      <c r="O7" s="96"/>
      <c r="P7" s="60"/>
      <c r="Q7" s="53"/>
      <c r="R7" s="183">
        <v>491</v>
      </c>
      <c r="S7" s="179">
        <f>26057.37+16487.78</f>
        <v>42545.149999999994</v>
      </c>
      <c r="T7" s="179">
        <f>S7*1.15</f>
        <v>48926.922499999986</v>
      </c>
      <c r="U7" s="181">
        <f>T7/R7</f>
        <v>99.647499999999965</v>
      </c>
      <c r="V7" s="1"/>
      <c r="W7" s="183">
        <v>111</v>
      </c>
      <c r="X7" s="179">
        <f>5890.77+3727.38</f>
        <v>9618.1500000000015</v>
      </c>
      <c r="Y7" s="179">
        <f>X7*1.15</f>
        <v>11060.872500000001</v>
      </c>
      <c r="Z7" s="181">
        <f>Y7/W7</f>
        <v>99.647500000000008</v>
      </c>
      <c r="AA7" s="1"/>
      <c r="AB7" s="10" t="s">
        <v>8</v>
      </c>
      <c r="AC7" s="1">
        <v>2019</v>
      </c>
      <c r="AD7" s="1"/>
      <c r="AE7" s="1"/>
    </row>
    <row r="8" spans="1:33" x14ac:dyDescent="0.25">
      <c r="A8" s="1"/>
      <c r="B8" s="10" t="s">
        <v>9</v>
      </c>
      <c r="C8" s="82">
        <v>20.377279999999999</v>
      </c>
      <c r="D8" s="83">
        <f t="shared" ref="D8:D42" si="0">E8/1.21</f>
        <v>15907.628099173553</v>
      </c>
      <c r="E8" s="84">
        <v>19248.23</v>
      </c>
      <c r="F8" s="78">
        <f t="shared" ref="F8:F42" si="1">E8/C8</f>
        <v>944.5927032459681</v>
      </c>
      <c r="G8" s="53"/>
      <c r="H8" s="58">
        <v>55.747</v>
      </c>
      <c r="I8" s="63">
        <f t="shared" ref="I8:I25" si="2">J8/1.21</f>
        <v>100518.18181818182</v>
      </c>
      <c r="J8" s="59">
        <v>121627</v>
      </c>
      <c r="K8" s="75">
        <f t="shared" ref="K8:K25" si="3">J8/H8</f>
        <v>2181.7676287513232</v>
      </c>
      <c r="L8" s="53"/>
      <c r="M8" s="97"/>
      <c r="N8" s="98"/>
      <c r="O8" s="98"/>
      <c r="P8" s="61"/>
      <c r="Q8" s="53"/>
      <c r="R8" s="185"/>
      <c r="S8" s="186"/>
      <c r="T8" s="186"/>
      <c r="U8" s="187"/>
      <c r="V8" s="1"/>
      <c r="W8" s="185"/>
      <c r="X8" s="186"/>
      <c r="Y8" s="186"/>
      <c r="Z8" s="187"/>
      <c r="AA8" s="1"/>
      <c r="AB8" s="10" t="s">
        <v>9</v>
      </c>
      <c r="AC8" s="1"/>
      <c r="AD8" s="1"/>
      <c r="AE8" s="1"/>
    </row>
    <row r="9" spans="1:33" x14ac:dyDescent="0.25">
      <c r="A9" s="1"/>
      <c r="B9" s="10" t="s">
        <v>10</v>
      </c>
      <c r="C9" s="82">
        <v>15.25897</v>
      </c>
      <c r="D9" s="83">
        <f t="shared" si="0"/>
        <v>16736.066115702481</v>
      </c>
      <c r="E9" s="84">
        <v>20250.64</v>
      </c>
      <c r="F9" s="78">
        <f t="shared" si="1"/>
        <v>1327.1302060361872</v>
      </c>
      <c r="G9" s="53"/>
      <c r="H9" s="58">
        <v>52.057000000000002</v>
      </c>
      <c r="I9" s="63">
        <f t="shared" si="2"/>
        <v>108635.53719008264</v>
      </c>
      <c r="J9" s="59">
        <v>131449</v>
      </c>
      <c r="K9" s="75">
        <f t="shared" si="3"/>
        <v>2525.0974892905851</v>
      </c>
      <c r="L9" s="53"/>
      <c r="M9" s="97"/>
      <c r="N9" s="98"/>
      <c r="O9" s="98"/>
      <c r="P9" s="61"/>
      <c r="Q9" s="53"/>
      <c r="R9" s="185"/>
      <c r="S9" s="186"/>
      <c r="T9" s="186"/>
      <c r="U9" s="187"/>
      <c r="V9" s="1"/>
      <c r="W9" s="185"/>
      <c r="X9" s="186"/>
      <c r="Y9" s="186"/>
      <c r="Z9" s="187"/>
      <c r="AA9" s="1"/>
      <c r="AB9" s="10" t="s">
        <v>10</v>
      </c>
      <c r="AC9" s="1"/>
      <c r="AD9" s="1"/>
      <c r="AE9" s="1"/>
    </row>
    <row r="10" spans="1:33" x14ac:dyDescent="0.25">
      <c r="A10" s="1"/>
      <c r="B10" s="10" t="s">
        <v>11</v>
      </c>
      <c r="C10" s="82">
        <v>8.2852700000000006</v>
      </c>
      <c r="D10" s="83">
        <f t="shared" si="0"/>
        <v>6959.5371900826458</v>
      </c>
      <c r="E10" s="84">
        <v>8421.0400000000009</v>
      </c>
      <c r="F10" s="78">
        <f t="shared" si="1"/>
        <v>1016.3869131603436</v>
      </c>
      <c r="G10" s="53"/>
      <c r="H10" s="58">
        <v>33.164999999999999</v>
      </c>
      <c r="I10" s="63">
        <f t="shared" si="2"/>
        <v>72572.727272727279</v>
      </c>
      <c r="J10" s="59">
        <v>87813</v>
      </c>
      <c r="K10" s="75">
        <f t="shared" si="3"/>
        <v>2647.7611940298507</v>
      </c>
      <c r="L10" s="53"/>
      <c r="M10" s="97"/>
      <c r="N10" s="98"/>
      <c r="O10" s="98"/>
      <c r="P10" s="61"/>
      <c r="Q10" s="53"/>
      <c r="R10" s="185"/>
      <c r="S10" s="186"/>
      <c r="T10" s="186"/>
      <c r="U10" s="187"/>
      <c r="V10" s="1"/>
      <c r="W10" s="185"/>
      <c r="X10" s="186"/>
      <c r="Y10" s="186"/>
      <c r="Z10" s="187"/>
      <c r="AA10" s="1"/>
      <c r="AB10" s="10" t="s">
        <v>11</v>
      </c>
      <c r="AC10" s="1"/>
      <c r="AD10" s="1"/>
      <c r="AE10" s="1"/>
    </row>
    <row r="11" spans="1:33" x14ac:dyDescent="0.25">
      <c r="A11" s="1"/>
      <c r="B11" s="10" t="s">
        <v>12</v>
      </c>
      <c r="C11" s="82">
        <v>6.7816799999999997</v>
      </c>
      <c r="D11" s="83">
        <f t="shared" si="0"/>
        <v>5835.9338842975203</v>
      </c>
      <c r="E11" s="84">
        <v>7061.48</v>
      </c>
      <c r="F11" s="78">
        <f t="shared" si="1"/>
        <v>1041.258213304078</v>
      </c>
      <c r="G11" s="53"/>
      <c r="H11" s="58">
        <v>26.495999999999999</v>
      </c>
      <c r="I11" s="63">
        <f t="shared" si="2"/>
        <v>61557.008264462806</v>
      </c>
      <c r="J11" s="59">
        <v>74483.98</v>
      </c>
      <c r="K11" s="75">
        <f t="shared" si="3"/>
        <v>2811.1405495169083</v>
      </c>
      <c r="L11" s="53"/>
      <c r="M11" s="97"/>
      <c r="N11" s="98"/>
      <c r="O11" s="98"/>
      <c r="P11" s="61"/>
      <c r="Q11" s="53"/>
      <c r="R11" s="185"/>
      <c r="S11" s="186"/>
      <c r="T11" s="186"/>
      <c r="U11" s="187"/>
      <c r="V11" s="1"/>
      <c r="W11" s="185"/>
      <c r="X11" s="186"/>
      <c r="Y11" s="186"/>
      <c r="Z11" s="187"/>
      <c r="AA11" s="1"/>
      <c r="AB11" s="10" t="s">
        <v>12</v>
      </c>
      <c r="AC11" s="1"/>
      <c r="AD11" s="1"/>
      <c r="AE11" s="1"/>
    </row>
    <row r="12" spans="1:33" x14ac:dyDescent="0.25">
      <c r="A12" s="1"/>
      <c r="B12" s="10" t="s">
        <v>13</v>
      </c>
      <c r="C12" s="82">
        <v>0.77825999999999995</v>
      </c>
      <c r="D12" s="83">
        <f t="shared" si="0"/>
        <v>1385.6198347107438</v>
      </c>
      <c r="E12" s="85">
        <v>1676.6</v>
      </c>
      <c r="F12" s="78">
        <f t="shared" si="1"/>
        <v>2154.2929098244804</v>
      </c>
      <c r="G12" s="53"/>
      <c r="H12" s="58">
        <v>8.07</v>
      </c>
      <c r="I12" s="63">
        <f t="shared" si="2"/>
        <v>31343.801652892562</v>
      </c>
      <c r="J12" s="59">
        <v>37926</v>
      </c>
      <c r="K12" s="75">
        <f t="shared" si="3"/>
        <v>4699.628252788104</v>
      </c>
      <c r="L12" s="53"/>
      <c r="M12" s="97"/>
      <c r="N12" s="98"/>
      <c r="O12" s="98"/>
      <c r="P12" s="61"/>
      <c r="Q12" s="53"/>
      <c r="R12" s="184"/>
      <c r="S12" s="180"/>
      <c r="T12" s="180"/>
      <c r="U12" s="187"/>
      <c r="V12" s="1"/>
      <c r="W12" s="184"/>
      <c r="X12" s="180"/>
      <c r="Y12" s="180"/>
      <c r="Z12" s="182"/>
      <c r="AA12" s="1"/>
      <c r="AB12" s="10" t="s">
        <v>13</v>
      </c>
      <c r="AC12" s="1"/>
      <c r="AD12" s="1"/>
      <c r="AE12" s="1"/>
    </row>
    <row r="13" spans="1:33" x14ac:dyDescent="0.25">
      <c r="A13" s="1"/>
      <c r="B13" s="10" t="s">
        <v>14</v>
      </c>
      <c r="C13" s="82">
        <v>0.99148000000000003</v>
      </c>
      <c r="D13" s="83">
        <f t="shared" si="0"/>
        <v>1541.2644628099172</v>
      </c>
      <c r="E13" s="85">
        <v>1864.9299999999998</v>
      </c>
      <c r="F13" s="78">
        <f t="shared" si="1"/>
        <v>1880.9557429297613</v>
      </c>
      <c r="G13" s="53"/>
      <c r="H13" s="58">
        <v>2.6120000000000001</v>
      </c>
      <c r="I13" s="63">
        <f t="shared" si="2"/>
        <v>23402.685950413223</v>
      </c>
      <c r="J13" s="59">
        <v>28317.25</v>
      </c>
      <c r="K13" s="75">
        <f t="shared" si="3"/>
        <v>10841.213629402757</v>
      </c>
      <c r="L13" s="53"/>
      <c r="M13" s="97"/>
      <c r="N13" s="98"/>
      <c r="O13" s="98"/>
      <c r="P13" s="61"/>
      <c r="Q13" s="53"/>
      <c r="R13" s="183">
        <v>432</v>
      </c>
      <c r="S13" s="179">
        <f>22926.24+14506.56</f>
        <v>37432.800000000003</v>
      </c>
      <c r="T13" s="179">
        <f>S13*1.15</f>
        <v>43047.72</v>
      </c>
      <c r="U13" s="181">
        <f>T13/R13</f>
        <v>99.647500000000008</v>
      </c>
      <c r="V13" s="1"/>
      <c r="W13" s="183">
        <v>104</v>
      </c>
      <c r="X13" s="179">
        <f>5519.28+3492.32</f>
        <v>9011.6</v>
      </c>
      <c r="Y13" s="179">
        <f>X13*1.15</f>
        <v>10363.34</v>
      </c>
      <c r="Z13" s="181">
        <f>Y13/W13</f>
        <v>99.647500000000008</v>
      </c>
      <c r="AA13" s="1"/>
      <c r="AB13" s="10" t="s">
        <v>14</v>
      </c>
      <c r="AC13" s="1"/>
      <c r="AD13" s="1"/>
      <c r="AE13" s="1"/>
    </row>
    <row r="14" spans="1:33" x14ac:dyDescent="0.25">
      <c r="A14" s="1"/>
      <c r="B14" s="10" t="s">
        <v>15</v>
      </c>
      <c r="C14" s="82">
        <v>0.88487000000000005</v>
      </c>
      <c r="D14" s="83">
        <f t="shared" si="0"/>
        <v>1463.4462809917356</v>
      </c>
      <c r="E14" s="85">
        <v>1770.77</v>
      </c>
      <c r="F14" s="78">
        <f t="shared" si="1"/>
        <v>2001.1640127928395</v>
      </c>
      <c r="G14" s="53"/>
      <c r="H14" s="58">
        <v>3.0619999999999998</v>
      </c>
      <c r="I14" s="63">
        <f t="shared" si="2"/>
        <v>24127.661157024795</v>
      </c>
      <c r="J14" s="59">
        <v>29194.47</v>
      </c>
      <c r="K14" s="75">
        <f t="shared" si="3"/>
        <v>9534.4448073154817</v>
      </c>
      <c r="L14" s="53"/>
      <c r="M14" s="97"/>
      <c r="N14" s="98"/>
      <c r="O14" s="98"/>
      <c r="P14" s="61"/>
      <c r="Q14" s="53"/>
      <c r="R14" s="185"/>
      <c r="S14" s="186"/>
      <c r="T14" s="186"/>
      <c r="U14" s="187"/>
      <c r="V14" s="1"/>
      <c r="W14" s="185"/>
      <c r="X14" s="186"/>
      <c r="Y14" s="186"/>
      <c r="Z14" s="187"/>
      <c r="AA14" s="1"/>
      <c r="AB14" s="10" t="s">
        <v>15</v>
      </c>
      <c r="AC14" s="1"/>
      <c r="AD14" s="1"/>
      <c r="AE14" s="1"/>
    </row>
    <row r="15" spans="1:33" x14ac:dyDescent="0.25">
      <c r="A15" s="1"/>
      <c r="B15" s="10" t="s">
        <v>16</v>
      </c>
      <c r="C15" s="82">
        <v>2.5373299999999999</v>
      </c>
      <c r="D15" s="83">
        <f t="shared" si="0"/>
        <v>2669.7355371900826</v>
      </c>
      <c r="E15" s="85">
        <v>3230.3799999999997</v>
      </c>
      <c r="F15" s="78">
        <f t="shared" si="1"/>
        <v>1273.1414518411084</v>
      </c>
      <c r="G15" s="53"/>
      <c r="H15" s="58">
        <v>18.507999999999999</v>
      </c>
      <c r="I15" s="63">
        <f t="shared" si="2"/>
        <v>48767.280991735541</v>
      </c>
      <c r="J15" s="59">
        <v>59008.41</v>
      </c>
      <c r="K15" s="75">
        <f t="shared" si="3"/>
        <v>3188.2650745623519</v>
      </c>
      <c r="L15" s="53"/>
      <c r="M15" s="97"/>
      <c r="N15" s="98"/>
      <c r="O15" s="98"/>
      <c r="P15" s="61"/>
      <c r="Q15" s="53"/>
      <c r="R15" s="185"/>
      <c r="S15" s="186"/>
      <c r="T15" s="186"/>
      <c r="U15" s="187"/>
      <c r="V15" s="1"/>
      <c r="W15" s="185"/>
      <c r="X15" s="186"/>
      <c r="Y15" s="186"/>
      <c r="Z15" s="187"/>
      <c r="AA15" s="1"/>
      <c r="AB15" s="10" t="s">
        <v>16</v>
      </c>
      <c r="AC15" s="1"/>
      <c r="AD15" s="1"/>
      <c r="AE15" s="1"/>
    </row>
    <row r="16" spans="1:33" x14ac:dyDescent="0.25">
      <c r="A16" s="1"/>
      <c r="B16" s="10" t="s">
        <v>17</v>
      </c>
      <c r="C16" s="82">
        <v>6.1301100000000002</v>
      </c>
      <c r="D16" s="83">
        <f t="shared" si="0"/>
        <v>5292.4710743801652</v>
      </c>
      <c r="E16" s="85">
        <v>6403.8899999999994</v>
      </c>
      <c r="F16" s="78">
        <f t="shared" si="1"/>
        <v>1044.6615150462226</v>
      </c>
      <c r="G16" s="53"/>
      <c r="H16" s="58">
        <v>37.764000000000003</v>
      </c>
      <c r="I16" s="63">
        <f t="shared" si="2"/>
        <v>66065.628099173555</v>
      </c>
      <c r="J16" s="59">
        <v>79939.41</v>
      </c>
      <c r="K16" s="75">
        <f t="shared" si="3"/>
        <v>2116.8152208452493</v>
      </c>
      <c r="L16" s="53"/>
      <c r="M16" s="97"/>
      <c r="N16" s="98"/>
      <c r="O16" s="98"/>
      <c r="P16" s="61"/>
      <c r="Q16" s="53"/>
      <c r="R16" s="185"/>
      <c r="S16" s="186"/>
      <c r="T16" s="186"/>
      <c r="U16" s="187"/>
      <c r="V16" s="1"/>
      <c r="W16" s="185"/>
      <c r="X16" s="186"/>
      <c r="Y16" s="186"/>
      <c r="Z16" s="187"/>
      <c r="AA16" s="1"/>
      <c r="AB16" s="10" t="s">
        <v>17</v>
      </c>
      <c r="AC16" s="1"/>
      <c r="AD16" s="1"/>
      <c r="AE16" s="1"/>
    </row>
    <row r="17" spans="1:31" x14ac:dyDescent="0.25">
      <c r="A17" s="1"/>
      <c r="B17" s="10" t="s">
        <v>18</v>
      </c>
      <c r="C17" s="82">
        <v>12.64401</v>
      </c>
      <c r="D17" s="83">
        <f t="shared" si="0"/>
        <v>10047.611570247935</v>
      </c>
      <c r="E17" s="85">
        <v>12157.61</v>
      </c>
      <c r="F17" s="78">
        <f t="shared" si="1"/>
        <v>961.53119144954815</v>
      </c>
      <c r="G17" s="53"/>
      <c r="H17" s="58">
        <v>52.936</v>
      </c>
      <c r="I17" s="63">
        <f t="shared" si="2"/>
        <v>97049.272727272721</v>
      </c>
      <c r="J17" s="59">
        <v>117429.62</v>
      </c>
      <c r="K17" s="75">
        <f t="shared" si="3"/>
        <v>2218.3319480126943</v>
      </c>
      <c r="L17" s="53"/>
      <c r="M17" s="97"/>
      <c r="N17" s="98"/>
      <c r="O17" s="98"/>
      <c r="P17" s="61"/>
      <c r="Q17" s="53"/>
      <c r="R17" s="185"/>
      <c r="S17" s="186"/>
      <c r="T17" s="186"/>
      <c r="U17" s="187"/>
      <c r="V17" s="1"/>
      <c r="W17" s="185"/>
      <c r="X17" s="186"/>
      <c r="Y17" s="186"/>
      <c r="Z17" s="187"/>
      <c r="AA17" s="1"/>
      <c r="AB17" s="10" t="s">
        <v>18</v>
      </c>
      <c r="AC17" s="1"/>
      <c r="AD17" s="1"/>
      <c r="AE17" s="1"/>
    </row>
    <row r="18" spans="1:31" x14ac:dyDescent="0.25">
      <c r="A18" s="1"/>
      <c r="B18" s="10" t="s">
        <v>19</v>
      </c>
      <c r="C18" s="76">
        <v>18.198419999999999</v>
      </c>
      <c r="D18" s="86">
        <f t="shared" si="0"/>
        <v>14102.330578512398</v>
      </c>
      <c r="E18" s="87">
        <v>17063.82</v>
      </c>
      <c r="F18" s="78">
        <f t="shared" si="1"/>
        <v>937.65392819816236</v>
      </c>
      <c r="G18" s="53"/>
      <c r="H18" s="54">
        <v>52.365000000000002</v>
      </c>
      <c r="I18" s="64">
        <f t="shared" si="2"/>
        <v>96853.983471074389</v>
      </c>
      <c r="J18" s="55">
        <v>117193.32</v>
      </c>
      <c r="K18" s="75">
        <f t="shared" si="3"/>
        <v>2238.0085935262105</v>
      </c>
      <c r="L18" s="53"/>
      <c r="M18" s="97"/>
      <c r="N18" s="98"/>
      <c r="O18" s="98"/>
      <c r="P18" s="61"/>
      <c r="Q18" s="53"/>
      <c r="R18" s="184"/>
      <c r="S18" s="180"/>
      <c r="T18" s="180"/>
      <c r="U18" s="182"/>
      <c r="V18" s="1"/>
      <c r="W18" s="184"/>
      <c r="X18" s="180"/>
      <c r="Y18" s="180"/>
      <c r="Z18" s="182"/>
      <c r="AA18" s="1"/>
      <c r="AB18" s="10" t="s">
        <v>19</v>
      </c>
      <c r="AC18" s="1"/>
      <c r="AD18" s="1"/>
      <c r="AE18" s="1"/>
    </row>
    <row r="19" spans="1:31" x14ac:dyDescent="0.25">
      <c r="A19" s="1">
        <v>2020</v>
      </c>
      <c r="B19" s="10" t="s">
        <v>8</v>
      </c>
      <c r="C19" s="79">
        <v>21.204820000000002</v>
      </c>
      <c r="D19" s="80">
        <f t="shared" si="0"/>
        <v>16297.008264462811</v>
      </c>
      <c r="E19" s="88">
        <v>19719.38</v>
      </c>
      <c r="F19" s="78">
        <f t="shared" si="1"/>
        <v>929.94800238813627</v>
      </c>
      <c r="G19" s="53"/>
      <c r="H19" s="56">
        <v>75.057000000000002</v>
      </c>
      <c r="I19" s="62">
        <f t="shared" si="2"/>
        <v>173855.50413223141</v>
      </c>
      <c r="J19" s="57">
        <v>210365.16</v>
      </c>
      <c r="K19" s="75">
        <f t="shared" si="3"/>
        <v>2802.7387185738839</v>
      </c>
      <c r="L19" s="53"/>
      <c r="M19" s="97"/>
      <c r="N19" s="98"/>
      <c r="O19" s="98"/>
      <c r="P19" s="61"/>
      <c r="Q19" s="53"/>
      <c r="R19" s="183">
        <v>162</v>
      </c>
      <c r="S19" s="179">
        <f>8950.4+5609.6+116.96+73.3</f>
        <v>14750.259999999998</v>
      </c>
      <c r="T19" s="179">
        <f>S19*1.1</f>
        <v>16225.286</v>
      </c>
      <c r="U19" s="181">
        <f>T19/R19</f>
        <v>100.15608641975308</v>
      </c>
      <c r="V19" s="104"/>
      <c r="W19" s="183">
        <v>33</v>
      </c>
      <c r="X19" s="179">
        <f>1846.02+1156.98</f>
        <v>3003</v>
      </c>
      <c r="Y19" s="179">
        <f>X19*1.1</f>
        <v>3303.3</v>
      </c>
      <c r="Z19" s="181">
        <f>Y19/W19</f>
        <v>100.10000000000001</v>
      </c>
      <c r="AA19" s="1"/>
      <c r="AB19" s="10" t="s">
        <v>8</v>
      </c>
      <c r="AC19" s="1">
        <v>2020</v>
      </c>
      <c r="AD19" s="1"/>
      <c r="AE19" s="1"/>
    </row>
    <row r="20" spans="1:31" x14ac:dyDescent="0.25">
      <c r="A20" s="1"/>
      <c r="B20" s="10" t="s">
        <v>9</v>
      </c>
      <c r="C20" s="82">
        <v>14.90415</v>
      </c>
      <c r="D20" s="83">
        <f t="shared" si="0"/>
        <v>11697.520661157025</v>
      </c>
      <c r="E20" s="85">
        <v>14154</v>
      </c>
      <c r="F20" s="78">
        <f t="shared" si="1"/>
        <v>949.66838095429796</v>
      </c>
      <c r="G20" s="53"/>
      <c r="H20" s="58">
        <v>54.195999999999998</v>
      </c>
      <c r="I20" s="63">
        <f t="shared" si="2"/>
        <v>136240.50413223141</v>
      </c>
      <c r="J20" s="59">
        <v>164851.01</v>
      </c>
      <c r="K20" s="75">
        <f t="shared" si="3"/>
        <v>3041.7560336556207</v>
      </c>
      <c r="L20" s="53"/>
      <c r="M20" s="97"/>
      <c r="N20" s="98"/>
      <c r="O20" s="98"/>
      <c r="P20" s="61"/>
      <c r="Q20" s="53"/>
      <c r="R20" s="185"/>
      <c r="S20" s="186"/>
      <c r="T20" s="186"/>
      <c r="U20" s="187"/>
      <c r="V20" s="104"/>
      <c r="W20" s="185"/>
      <c r="X20" s="186"/>
      <c r="Y20" s="186"/>
      <c r="Z20" s="187"/>
      <c r="AA20" s="1"/>
      <c r="AB20" s="10" t="s">
        <v>9</v>
      </c>
      <c r="AC20" s="1"/>
      <c r="AD20" s="1"/>
      <c r="AE20" s="1"/>
    </row>
    <row r="21" spans="1:31" x14ac:dyDescent="0.25">
      <c r="A21" s="1"/>
      <c r="B21" s="10" t="s">
        <v>10</v>
      </c>
      <c r="C21" s="82">
        <v>15.84233</v>
      </c>
      <c r="D21" s="83">
        <f t="shared" si="0"/>
        <v>12382.388429752067</v>
      </c>
      <c r="E21" s="85">
        <v>14982.69</v>
      </c>
      <c r="F21" s="78">
        <f t="shared" si="1"/>
        <v>945.73777973315794</v>
      </c>
      <c r="G21" s="53"/>
      <c r="H21" s="58">
        <v>21.669</v>
      </c>
      <c r="I21" s="63">
        <f t="shared" si="2"/>
        <v>69320.636363636368</v>
      </c>
      <c r="J21" s="59">
        <v>83877.97</v>
      </c>
      <c r="K21" s="75">
        <f t="shared" si="3"/>
        <v>3870.8740597166457</v>
      </c>
      <c r="L21" s="53"/>
      <c r="M21" s="97"/>
      <c r="N21" s="98"/>
      <c r="O21" s="98"/>
      <c r="P21" s="61"/>
      <c r="Q21" s="53"/>
      <c r="R21" s="185"/>
      <c r="S21" s="186"/>
      <c r="T21" s="186"/>
      <c r="U21" s="187"/>
      <c r="V21" s="104"/>
      <c r="W21" s="185"/>
      <c r="X21" s="186"/>
      <c r="Y21" s="186"/>
      <c r="Z21" s="187"/>
      <c r="AA21" s="1"/>
      <c r="AB21" s="10" t="s">
        <v>10</v>
      </c>
      <c r="AC21" s="1"/>
      <c r="AD21" s="1"/>
      <c r="AE21" s="1"/>
    </row>
    <row r="22" spans="1:31" x14ac:dyDescent="0.25">
      <c r="A22" s="1"/>
      <c r="B22" s="10" t="s">
        <v>11</v>
      </c>
      <c r="C22" s="82">
        <v>7.9638099999999996</v>
      </c>
      <c r="D22" s="83">
        <f t="shared" si="0"/>
        <v>6631.0661157024797</v>
      </c>
      <c r="E22" s="85">
        <v>8023.59</v>
      </c>
      <c r="F22" s="78">
        <f t="shared" si="1"/>
        <v>1007.5064573363755</v>
      </c>
      <c r="G22" s="53"/>
      <c r="H22" s="58">
        <v>6.1390000000000002</v>
      </c>
      <c r="I22" s="63">
        <f t="shared" si="2"/>
        <v>36123.297520661159</v>
      </c>
      <c r="J22" s="59">
        <v>43709.19</v>
      </c>
      <c r="K22" s="75">
        <f t="shared" si="3"/>
        <v>7119.9201824401371</v>
      </c>
      <c r="L22" s="53"/>
      <c r="M22" s="97"/>
      <c r="N22" s="98"/>
      <c r="O22" s="98"/>
      <c r="P22" s="61"/>
      <c r="Q22" s="53"/>
      <c r="R22" s="184"/>
      <c r="S22" s="180"/>
      <c r="T22" s="180"/>
      <c r="U22" s="182"/>
      <c r="V22" s="104"/>
      <c r="W22" s="184"/>
      <c r="X22" s="180"/>
      <c r="Y22" s="180"/>
      <c r="Z22" s="182"/>
      <c r="AA22" s="1"/>
      <c r="AB22" s="10" t="s">
        <v>11</v>
      </c>
      <c r="AC22" s="1"/>
      <c r="AD22" s="1"/>
      <c r="AE22" s="1"/>
    </row>
    <row r="23" spans="1:31" x14ac:dyDescent="0.25">
      <c r="A23" s="1"/>
      <c r="B23" s="10" t="s">
        <v>12</v>
      </c>
      <c r="C23" s="89">
        <v>5.9898600000000002</v>
      </c>
      <c r="D23" s="83">
        <f t="shared" si="0"/>
        <v>3911.231404958678</v>
      </c>
      <c r="E23" s="85">
        <v>4732.59</v>
      </c>
      <c r="F23" s="78">
        <f t="shared" si="1"/>
        <v>790.10026945537959</v>
      </c>
      <c r="G23" s="53"/>
      <c r="H23" s="58">
        <v>3.6349999999999998</v>
      </c>
      <c r="I23" s="63">
        <f t="shared" si="2"/>
        <v>27936.743801652894</v>
      </c>
      <c r="J23" s="59">
        <v>33803.46</v>
      </c>
      <c r="K23" s="75">
        <f t="shared" si="3"/>
        <v>9299.4387895460804</v>
      </c>
      <c r="L23" s="53"/>
      <c r="M23" s="97"/>
      <c r="N23" s="98"/>
      <c r="O23" s="98"/>
      <c r="P23" s="61"/>
      <c r="Q23" s="53"/>
      <c r="R23" s="183">
        <v>208</v>
      </c>
      <c r="S23" s="179">
        <f>12163.84+7623.2</f>
        <v>19787.04</v>
      </c>
      <c r="T23" s="179">
        <f>S23*1.1</f>
        <v>21765.744000000002</v>
      </c>
      <c r="U23" s="181">
        <f>T23/R23</f>
        <v>104.64300000000001</v>
      </c>
      <c r="V23" s="1"/>
      <c r="W23" s="183">
        <v>35</v>
      </c>
      <c r="X23" s="179">
        <f>2046.8+1282.75</f>
        <v>3329.55</v>
      </c>
      <c r="Y23" s="179">
        <f>X23*1.1</f>
        <v>3662.5050000000006</v>
      </c>
      <c r="Z23" s="181">
        <f>Y23/W23</f>
        <v>104.64300000000001</v>
      </c>
      <c r="AA23" s="1"/>
      <c r="AB23" s="10" t="s">
        <v>12</v>
      </c>
      <c r="AC23" s="1"/>
      <c r="AD23" s="1"/>
      <c r="AE23" s="1"/>
    </row>
    <row r="24" spans="1:31" x14ac:dyDescent="0.25">
      <c r="A24" s="1"/>
      <c r="B24" s="10" t="s">
        <v>13</v>
      </c>
      <c r="C24" s="82">
        <v>0.76083000000000001</v>
      </c>
      <c r="D24" s="83">
        <f t="shared" si="0"/>
        <v>806.3115702479339</v>
      </c>
      <c r="E24" s="85">
        <v>975.63699999999994</v>
      </c>
      <c r="F24" s="78">
        <f t="shared" si="1"/>
        <v>1282.3324527161126</v>
      </c>
      <c r="G24" s="53"/>
      <c r="H24" s="58">
        <v>4.6689999999999996</v>
      </c>
      <c r="I24" s="63">
        <f t="shared" si="2"/>
        <v>30258.553719008265</v>
      </c>
      <c r="J24" s="59">
        <v>36612.85</v>
      </c>
      <c r="K24" s="75">
        <f t="shared" si="3"/>
        <v>7841.6898693510393</v>
      </c>
      <c r="L24" s="53"/>
      <c r="M24" s="97"/>
      <c r="N24" s="98"/>
      <c r="O24" s="98"/>
      <c r="P24" s="61"/>
      <c r="Q24" s="53"/>
      <c r="R24" s="185"/>
      <c r="S24" s="186"/>
      <c r="T24" s="186"/>
      <c r="U24" s="187"/>
      <c r="V24" s="1"/>
      <c r="W24" s="185"/>
      <c r="X24" s="186"/>
      <c r="Y24" s="186"/>
      <c r="Z24" s="187"/>
      <c r="AA24" s="1"/>
      <c r="AB24" s="10" t="s">
        <v>13</v>
      </c>
      <c r="AC24" s="1"/>
      <c r="AD24" s="1"/>
      <c r="AE24" s="1"/>
    </row>
    <row r="25" spans="1:31" x14ac:dyDescent="0.25">
      <c r="A25" s="1"/>
      <c r="B25" s="10" t="s">
        <v>14</v>
      </c>
      <c r="C25" s="82">
        <v>0.52507999999999999</v>
      </c>
      <c r="D25" s="83">
        <f t="shared" si="0"/>
        <v>656.69421487603313</v>
      </c>
      <c r="E25" s="85">
        <v>794.6</v>
      </c>
      <c r="F25" s="78">
        <f t="shared" si="1"/>
        <v>1513.2932124628628</v>
      </c>
      <c r="G25" s="53"/>
      <c r="H25" s="99">
        <v>0.114</v>
      </c>
      <c r="I25" s="70">
        <f t="shared" si="2"/>
        <v>1531.611570247934</v>
      </c>
      <c r="J25" s="71">
        <v>1853.25</v>
      </c>
      <c r="K25" s="75">
        <f t="shared" si="3"/>
        <v>16256.57894736842</v>
      </c>
      <c r="L25" s="53"/>
      <c r="M25" s="65">
        <v>1.89</v>
      </c>
      <c r="N25" s="66">
        <f>O25/1.21</f>
        <v>24600.652892561986</v>
      </c>
      <c r="O25" s="67">
        <v>29766.79</v>
      </c>
      <c r="P25" s="75">
        <f>O25/M25</f>
        <v>15749.62433862434</v>
      </c>
      <c r="Q25" s="53"/>
      <c r="R25" s="185"/>
      <c r="S25" s="186"/>
      <c r="T25" s="186"/>
      <c r="U25" s="187"/>
      <c r="V25" s="1"/>
      <c r="W25" s="185"/>
      <c r="X25" s="186"/>
      <c r="Y25" s="186"/>
      <c r="Z25" s="187"/>
      <c r="AA25" s="1"/>
      <c r="AB25" s="10" t="s">
        <v>14</v>
      </c>
      <c r="AC25" s="1"/>
      <c r="AD25" s="1"/>
      <c r="AE25" s="1"/>
    </row>
    <row r="26" spans="1:31" x14ac:dyDescent="0.25">
      <c r="A26" s="1"/>
      <c r="B26" s="10" t="s">
        <v>15</v>
      </c>
      <c r="C26" s="82">
        <v>0.42864000000000002</v>
      </c>
      <c r="D26" s="83">
        <f t="shared" si="0"/>
        <v>595.48760330578511</v>
      </c>
      <c r="E26" s="85">
        <v>720.54</v>
      </c>
      <c r="F26" s="78">
        <f t="shared" si="1"/>
        <v>1680.9910414333706</v>
      </c>
      <c r="G26" s="53"/>
      <c r="H26" s="90"/>
      <c r="I26" s="91"/>
      <c r="J26" s="91"/>
      <c r="K26" s="92"/>
      <c r="L26" s="53"/>
      <c r="M26" s="58">
        <v>2.8460000000000001</v>
      </c>
      <c r="N26" s="68">
        <f t="shared" ref="N26:N42" si="4">O26/1.21</f>
        <v>27341.586776859505</v>
      </c>
      <c r="O26" s="59">
        <v>33083.32</v>
      </c>
      <c r="P26" s="75">
        <f t="shared" ref="P26:P42" si="5">O26/M26</f>
        <v>11624.497540407589</v>
      </c>
      <c r="Q26" s="53"/>
      <c r="R26" s="185"/>
      <c r="S26" s="186"/>
      <c r="T26" s="186"/>
      <c r="U26" s="187"/>
      <c r="V26" s="1"/>
      <c r="W26" s="185"/>
      <c r="X26" s="186"/>
      <c r="Y26" s="186"/>
      <c r="Z26" s="187"/>
      <c r="AA26" s="1"/>
      <c r="AB26" s="10" t="s">
        <v>15</v>
      </c>
      <c r="AC26" s="1"/>
      <c r="AD26" s="1"/>
      <c r="AE26" s="1"/>
    </row>
    <row r="27" spans="1:31" x14ac:dyDescent="0.25">
      <c r="A27" s="1"/>
      <c r="B27" s="10" t="s">
        <v>16</v>
      </c>
      <c r="C27" s="82">
        <v>1.0287299999999999</v>
      </c>
      <c r="D27" s="83">
        <f t="shared" si="0"/>
        <v>982.10702479338852</v>
      </c>
      <c r="E27" s="85">
        <v>1188.3495</v>
      </c>
      <c r="F27" s="78">
        <f t="shared" si="1"/>
        <v>1155.1617042372636</v>
      </c>
      <c r="G27" s="53"/>
      <c r="H27" s="93"/>
      <c r="I27" s="94"/>
      <c r="J27" s="94"/>
      <c r="K27" s="92"/>
      <c r="L27" s="53"/>
      <c r="M27" s="58">
        <v>12.544</v>
      </c>
      <c r="N27" s="68">
        <f t="shared" si="4"/>
        <v>48128.793388429753</v>
      </c>
      <c r="O27" s="59">
        <v>58235.839999999997</v>
      </c>
      <c r="P27" s="75">
        <f t="shared" si="5"/>
        <v>4642.525510204081</v>
      </c>
      <c r="Q27" s="53"/>
      <c r="R27" s="185"/>
      <c r="S27" s="186"/>
      <c r="T27" s="186"/>
      <c r="U27" s="187"/>
      <c r="V27" s="1"/>
      <c r="W27" s="185"/>
      <c r="X27" s="186"/>
      <c r="Y27" s="186"/>
      <c r="Z27" s="187"/>
      <c r="AA27" s="1"/>
      <c r="AB27" s="10" t="s">
        <v>16</v>
      </c>
      <c r="AC27" s="1"/>
      <c r="AD27" s="1"/>
      <c r="AE27" s="1"/>
    </row>
    <row r="28" spans="1:31" x14ac:dyDescent="0.25">
      <c r="A28" s="1"/>
      <c r="B28" s="10" t="s">
        <v>17</v>
      </c>
      <c r="C28" s="82">
        <v>3.6648299999999998</v>
      </c>
      <c r="D28" s="83">
        <f t="shared" si="0"/>
        <v>2649.9752066115702</v>
      </c>
      <c r="E28" s="85">
        <v>3206.47</v>
      </c>
      <c r="F28" s="78">
        <f t="shared" si="1"/>
        <v>874.93007861210481</v>
      </c>
      <c r="G28" s="53"/>
      <c r="H28" s="93"/>
      <c r="I28" s="94"/>
      <c r="J28" s="94"/>
      <c r="K28" s="92"/>
      <c r="L28" s="53"/>
      <c r="M28" s="58">
        <v>23.791</v>
      </c>
      <c r="N28" s="68">
        <f t="shared" si="4"/>
        <v>71961.206611570247</v>
      </c>
      <c r="O28" s="59">
        <v>87073.06</v>
      </c>
      <c r="P28" s="75">
        <f t="shared" si="5"/>
        <v>3659.9159345971166</v>
      </c>
      <c r="Q28" s="53"/>
      <c r="R28" s="184"/>
      <c r="S28" s="180"/>
      <c r="T28" s="180"/>
      <c r="U28" s="182"/>
      <c r="V28" s="1"/>
      <c r="W28" s="184"/>
      <c r="X28" s="180"/>
      <c r="Y28" s="180"/>
      <c r="Z28" s="182"/>
      <c r="AA28" s="1"/>
      <c r="AB28" s="10" t="s">
        <v>17</v>
      </c>
      <c r="AC28" s="1"/>
      <c r="AD28" s="1"/>
      <c r="AE28" s="1"/>
    </row>
    <row r="29" spans="1:31" x14ac:dyDescent="0.25">
      <c r="A29" s="1"/>
      <c r="B29" s="10" t="s">
        <v>18</v>
      </c>
      <c r="C29" s="82">
        <v>6.9438899999999997</v>
      </c>
      <c r="D29" s="83">
        <f t="shared" si="0"/>
        <v>4730.7504132231406</v>
      </c>
      <c r="E29" s="85">
        <v>5724.2079999999996</v>
      </c>
      <c r="F29" s="78">
        <f t="shared" si="1"/>
        <v>824.35176824517669</v>
      </c>
      <c r="G29" s="53"/>
      <c r="H29" s="93"/>
      <c r="I29" s="94"/>
      <c r="J29" s="94"/>
      <c r="K29" s="92"/>
      <c r="L29" s="53"/>
      <c r="M29" s="58">
        <v>34.573999999999998</v>
      </c>
      <c r="N29" s="68">
        <f t="shared" si="4"/>
        <v>94871.512396694219</v>
      </c>
      <c r="O29" s="59">
        <v>114794.53</v>
      </c>
      <c r="P29" s="75">
        <f t="shared" si="5"/>
        <v>3320.2559726962459</v>
      </c>
      <c r="Q29" s="53"/>
      <c r="R29" s="183">
        <v>0</v>
      </c>
      <c r="S29" s="179">
        <v>0</v>
      </c>
      <c r="T29" s="179">
        <f>S29*1.1</f>
        <v>0</v>
      </c>
      <c r="U29" s="181" t="e">
        <f>T29/R29</f>
        <v>#DIV/0!</v>
      </c>
      <c r="V29" s="1"/>
      <c r="W29" s="183">
        <v>3</v>
      </c>
      <c r="X29" s="179">
        <f>526.32+329.85</f>
        <v>856.17000000000007</v>
      </c>
      <c r="Y29" s="179">
        <f>X29*1.1</f>
        <v>941.78700000000015</v>
      </c>
      <c r="Z29" s="181">
        <f>Y29/W29</f>
        <v>313.92900000000003</v>
      </c>
      <c r="AA29" s="1"/>
      <c r="AB29" s="10" t="s">
        <v>18</v>
      </c>
      <c r="AC29" s="1"/>
      <c r="AD29" s="1"/>
      <c r="AE29" s="1"/>
    </row>
    <row r="30" spans="1:31" x14ac:dyDescent="0.25">
      <c r="A30" s="1"/>
      <c r="B30" s="10" t="s">
        <v>19</v>
      </c>
      <c r="C30" s="76">
        <v>9.2478099999999994</v>
      </c>
      <c r="D30" s="86">
        <f t="shared" si="0"/>
        <v>6184.2231404958675</v>
      </c>
      <c r="E30" s="87">
        <v>7482.91</v>
      </c>
      <c r="F30" s="78">
        <f t="shared" si="1"/>
        <v>809.15481611322036</v>
      </c>
      <c r="G30" s="53"/>
      <c r="H30" s="93"/>
      <c r="I30" s="94"/>
      <c r="J30" s="94"/>
      <c r="K30" s="92"/>
      <c r="L30" s="53"/>
      <c r="M30" s="54">
        <v>45.15</v>
      </c>
      <c r="N30" s="69">
        <f t="shared" si="4"/>
        <v>114979.87603305785</v>
      </c>
      <c r="O30" s="55">
        <v>139125.65</v>
      </c>
      <c r="P30" s="75">
        <f t="shared" si="5"/>
        <v>3081.4097452934661</v>
      </c>
      <c r="Q30" s="53"/>
      <c r="R30" s="184"/>
      <c r="S30" s="180"/>
      <c r="T30" s="180"/>
      <c r="U30" s="182"/>
      <c r="V30" s="1"/>
      <c r="W30" s="184"/>
      <c r="X30" s="180"/>
      <c r="Y30" s="180"/>
      <c r="Z30" s="182"/>
      <c r="AA30" s="1"/>
      <c r="AB30" s="10" t="s">
        <v>19</v>
      </c>
      <c r="AC30" s="1"/>
      <c r="AD30" s="1"/>
      <c r="AE30" s="1"/>
    </row>
    <row r="31" spans="1:31" x14ac:dyDescent="0.25">
      <c r="A31" s="1">
        <v>2021</v>
      </c>
      <c r="B31" s="10" t="s">
        <v>8</v>
      </c>
      <c r="C31" s="79">
        <v>10.82305</v>
      </c>
      <c r="D31" s="80">
        <f t="shared" si="0"/>
        <v>7234.1685950413221</v>
      </c>
      <c r="E31" s="88">
        <v>8753.3439999999991</v>
      </c>
      <c r="F31" s="78">
        <f t="shared" si="1"/>
        <v>808.76869274372746</v>
      </c>
      <c r="G31" s="53"/>
      <c r="H31" s="93"/>
      <c r="I31" s="94"/>
      <c r="J31" s="94"/>
      <c r="K31" s="92"/>
      <c r="L31" s="53"/>
      <c r="M31" s="56">
        <v>47.445995370370369</v>
      </c>
      <c r="N31" s="72">
        <f t="shared" si="4"/>
        <v>116041.32231404958</v>
      </c>
      <c r="O31" s="57">
        <v>140410</v>
      </c>
      <c r="P31" s="75">
        <f t="shared" si="5"/>
        <v>2959.3646187405075</v>
      </c>
      <c r="Q31" s="53"/>
      <c r="R31" s="100"/>
      <c r="S31" s="73"/>
      <c r="T31" s="73"/>
      <c r="U31" s="101"/>
      <c r="V31" s="1"/>
      <c r="W31" s="183">
        <v>10</v>
      </c>
      <c r="X31" s="179">
        <f>596.5+373.9</f>
        <v>970.4</v>
      </c>
      <c r="Y31" s="179">
        <f>X31*1.1</f>
        <v>1067.44</v>
      </c>
      <c r="Z31" s="181">
        <f>Y31/W31</f>
        <v>106.744</v>
      </c>
      <c r="AA31" s="1"/>
      <c r="AB31" s="10" t="s">
        <v>8</v>
      </c>
      <c r="AC31" s="1">
        <v>2021</v>
      </c>
      <c r="AD31" s="1"/>
      <c r="AE31" s="1"/>
    </row>
    <row r="32" spans="1:31" x14ac:dyDescent="0.25">
      <c r="A32" s="1"/>
      <c r="B32" s="10" t="s">
        <v>9</v>
      </c>
      <c r="C32" s="82">
        <v>10.14794</v>
      </c>
      <c r="D32" s="83">
        <f t="shared" si="0"/>
        <v>6764.4297520661157</v>
      </c>
      <c r="E32" s="85">
        <v>8184.96</v>
      </c>
      <c r="F32" s="78">
        <f t="shared" si="1"/>
        <v>806.5636966714427</v>
      </c>
      <c r="G32" s="53"/>
      <c r="H32" s="93"/>
      <c r="I32" s="94"/>
      <c r="J32" s="94"/>
      <c r="K32" s="92"/>
      <c r="L32" s="53"/>
      <c r="M32" s="58">
        <v>37.003</v>
      </c>
      <c r="N32" s="73">
        <f t="shared" si="4"/>
        <v>95728.702479338841</v>
      </c>
      <c r="O32" s="59">
        <v>115831.73</v>
      </c>
      <c r="P32" s="75">
        <f t="shared" si="5"/>
        <v>3130.3334864740696</v>
      </c>
      <c r="Q32" s="53"/>
      <c r="R32" s="100"/>
      <c r="S32" s="73"/>
      <c r="T32" s="73"/>
      <c r="U32" s="101"/>
      <c r="V32" s="1"/>
      <c r="W32" s="184"/>
      <c r="X32" s="180"/>
      <c r="Y32" s="180"/>
      <c r="Z32" s="182"/>
      <c r="AA32" s="1"/>
      <c r="AB32" s="10" t="s">
        <v>9</v>
      </c>
      <c r="AC32" s="1"/>
      <c r="AD32" s="1"/>
      <c r="AE32" s="1"/>
    </row>
    <row r="33" spans="1:31" x14ac:dyDescent="0.25">
      <c r="A33" s="1"/>
      <c r="B33" s="10" t="s">
        <v>10</v>
      </c>
      <c r="C33" s="82">
        <v>8.9263300000000001</v>
      </c>
      <c r="D33" s="83">
        <f t="shared" si="0"/>
        <v>5988.6578512396691</v>
      </c>
      <c r="E33" s="85">
        <v>7246.2759999999998</v>
      </c>
      <c r="F33" s="78">
        <f t="shared" si="1"/>
        <v>811.78670293390451</v>
      </c>
      <c r="G33" s="53"/>
      <c r="H33" s="93"/>
      <c r="I33" s="94"/>
      <c r="J33" s="94"/>
      <c r="K33" s="92"/>
      <c r="L33" s="53"/>
      <c r="M33" s="58">
        <v>37.003</v>
      </c>
      <c r="N33" s="73">
        <f t="shared" si="4"/>
        <v>96409.090909090912</v>
      </c>
      <c r="O33" s="59">
        <v>116655</v>
      </c>
      <c r="P33" s="75">
        <f t="shared" si="5"/>
        <v>3152.5822230629947</v>
      </c>
      <c r="Q33" s="53"/>
      <c r="R33" s="100"/>
      <c r="S33" s="73"/>
      <c r="T33" s="73"/>
      <c r="U33" s="101"/>
      <c r="V33" s="1"/>
      <c r="W33" s="100"/>
      <c r="X33" s="73"/>
      <c r="Y33" s="73"/>
      <c r="Z33" s="101"/>
      <c r="AA33" s="1"/>
      <c r="AB33" s="10" t="s">
        <v>10</v>
      </c>
      <c r="AC33" s="1"/>
      <c r="AD33" s="1"/>
      <c r="AE33" s="1"/>
    </row>
    <row r="34" spans="1:31" x14ac:dyDescent="0.25">
      <c r="A34" s="1"/>
      <c r="B34" s="10" t="s">
        <v>11</v>
      </c>
      <c r="C34" s="82">
        <v>6.1509200000000002</v>
      </c>
      <c r="D34" s="83">
        <f t="shared" si="0"/>
        <v>4227.3140495867774</v>
      </c>
      <c r="E34" s="85">
        <v>5115.05</v>
      </c>
      <c r="F34" s="78">
        <f t="shared" si="1"/>
        <v>831.59104654263103</v>
      </c>
      <c r="G34" s="53"/>
      <c r="H34" s="93"/>
      <c r="I34" s="94"/>
      <c r="J34" s="94"/>
      <c r="K34" s="92"/>
      <c r="L34" s="53"/>
      <c r="M34" s="58">
        <v>37.347000000000001</v>
      </c>
      <c r="N34" s="73">
        <f t="shared" si="4"/>
        <v>94360.082644628099</v>
      </c>
      <c r="O34" s="59">
        <v>114175.7</v>
      </c>
      <c r="P34" s="75">
        <f t="shared" si="5"/>
        <v>3057.1585401772563</v>
      </c>
      <c r="Q34" s="53"/>
      <c r="R34" s="100"/>
      <c r="S34" s="73"/>
      <c r="T34" s="73"/>
      <c r="U34" s="101"/>
      <c r="V34" s="1"/>
      <c r="W34" s="100"/>
      <c r="X34" s="73"/>
      <c r="Y34" s="73"/>
      <c r="Z34" s="101"/>
      <c r="AA34" s="1"/>
      <c r="AB34" s="10" t="s">
        <v>11</v>
      </c>
      <c r="AC34" s="1"/>
      <c r="AD34" s="1"/>
      <c r="AE34" s="1"/>
    </row>
    <row r="35" spans="1:31" x14ac:dyDescent="0.25">
      <c r="A35" s="1"/>
      <c r="B35" s="10" t="s">
        <v>12</v>
      </c>
      <c r="C35" s="82">
        <f>1.87528+1.83253</f>
        <v>3.7078100000000003</v>
      </c>
      <c r="D35" s="83">
        <f t="shared" si="0"/>
        <v>5093.7636363636375</v>
      </c>
      <c r="E35" s="85">
        <f>1847.564+4315.89</f>
        <v>6163.4540000000006</v>
      </c>
      <c r="F35" s="78">
        <f t="shared" si="1"/>
        <v>1662.289599521011</v>
      </c>
      <c r="G35" s="53"/>
      <c r="H35" s="93"/>
      <c r="I35" s="94"/>
      <c r="J35" s="94"/>
      <c r="K35" s="92"/>
      <c r="L35" s="53"/>
      <c r="M35" s="58">
        <v>26.006</v>
      </c>
      <c r="N35" s="73">
        <f t="shared" si="4"/>
        <v>73632.462809917357</v>
      </c>
      <c r="O35" s="59">
        <v>89095.28</v>
      </c>
      <c r="P35" s="75">
        <f t="shared" si="5"/>
        <v>3425.9509343997538</v>
      </c>
      <c r="Q35" s="53"/>
      <c r="R35" s="100"/>
      <c r="S35" s="73"/>
      <c r="T35" s="73"/>
      <c r="U35" s="101"/>
      <c r="V35" s="1"/>
      <c r="W35" s="100"/>
      <c r="X35" s="73"/>
      <c r="Y35" s="73"/>
      <c r="Z35" s="101"/>
      <c r="AA35" s="1"/>
      <c r="AB35" s="10" t="s">
        <v>12</v>
      </c>
      <c r="AC35" s="1"/>
      <c r="AD35" s="1"/>
      <c r="AE35" s="1"/>
    </row>
    <row r="36" spans="1:31" x14ac:dyDescent="0.25">
      <c r="A36" s="1"/>
      <c r="B36" s="10" t="s">
        <v>13</v>
      </c>
      <c r="C36" s="82">
        <v>0.88946999999999998</v>
      </c>
      <c r="D36" s="83">
        <f t="shared" si="0"/>
        <v>2645.0253345833517</v>
      </c>
      <c r="E36" s="84">
        <v>3200.4806548458555</v>
      </c>
      <c r="F36" s="78">
        <f t="shared" si="1"/>
        <v>3598.1884210213448</v>
      </c>
      <c r="G36" s="53"/>
      <c r="H36" s="93"/>
      <c r="I36" s="94"/>
      <c r="J36" s="94"/>
      <c r="K36" s="92"/>
      <c r="L36" s="53"/>
      <c r="M36" s="58">
        <v>7.9690000000000003</v>
      </c>
      <c r="N36" s="73">
        <f t="shared" si="4"/>
        <v>36960.89256198347</v>
      </c>
      <c r="O36" s="59">
        <v>44722.68</v>
      </c>
      <c r="P36" s="75">
        <f t="shared" si="5"/>
        <v>5612.0818170410339</v>
      </c>
      <c r="Q36" s="53"/>
      <c r="R36" s="100"/>
      <c r="S36" s="73"/>
      <c r="T36" s="73"/>
      <c r="U36" s="101"/>
      <c r="V36" s="1"/>
      <c r="W36" s="100"/>
      <c r="X36" s="73"/>
      <c r="Y36" s="73"/>
      <c r="Z36" s="101"/>
      <c r="AA36" s="1"/>
      <c r="AB36" s="10" t="s">
        <v>13</v>
      </c>
      <c r="AC36" s="1"/>
      <c r="AD36" s="1"/>
      <c r="AE36" s="1"/>
    </row>
    <row r="37" spans="1:31" x14ac:dyDescent="0.25">
      <c r="A37" s="1"/>
      <c r="B37" s="10" t="s">
        <v>14</v>
      </c>
      <c r="C37" s="82">
        <v>0.48224</v>
      </c>
      <c r="D37" s="83">
        <f t="shared" si="0"/>
        <v>1925.5499928343115</v>
      </c>
      <c r="E37" s="84">
        <v>2329.915491329517</v>
      </c>
      <c r="F37" s="78">
        <f t="shared" si="1"/>
        <v>4831.4438688817127</v>
      </c>
      <c r="G37" s="53"/>
      <c r="H37" s="93"/>
      <c r="I37" s="94"/>
      <c r="J37" s="94"/>
      <c r="K37" s="92"/>
      <c r="L37" s="53"/>
      <c r="M37" s="58">
        <v>2.2400000000000002</v>
      </c>
      <c r="N37" s="73">
        <f t="shared" si="4"/>
        <v>25109.14049586777</v>
      </c>
      <c r="O37" s="59">
        <v>30382.06</v>
      </c>
      <c r="P37" s="75">
        <f t="shared" si="5"/>
        <v>13563.419642857141</v>
      </c>
      <c r="Q37" s="53"/>
      <c r="R37" s="100"/>
      <c r="S37" s="73"/>
      <c r="T37" s="73"/>
      <c r="U37" s="101"/>
      <c r="V37" s="1"/>
      <c r="W37" s="100"/>
      <c r="X37" s="73"/>
      <c r="Y37" s="73"/>
      <c r="Z37" s="101"/>
      <c r="AA37" s="1"/>
      <c r="AB37" s="10" t="s">
        <v>14</v>
      </c>
      <c r="AC37" s="1"/>
      <c r="AD37" s="1"/>
      <c r="AE37" s="1"/>
    </row>
    <row r="38" spans="1:31" x14ac:dyDescent="0.25">
      <c r="A38" s="1"/>
      <c r="B38" s="10" t="s">
        <v>15</v>
      </c>
      <c r="C38" s="82">
        <v>1.2323999999999999</v>
      </c>
      <c r="D38" s="83">
        <f t="shared" si="0"/>
        <v>3250.8983767118748</v>
      </c>
      <c r="E38" s="84">
        <v>3933.5870358213683</v>
      </c>
      <c r="F38" s="78">
        <f t="shared" si="1"/>
        <v>3191.8103179335999</v>
      </c>
      <c r="G38" s="53"/>
      <c r="H38" s="93"/>
      <c r="I38" s="94"/>
      <c r="J38" s="94"/>
      <c r="K38" s="92"/>
      <c r="L38" s="53"/>
      <c r="M38" s="58">
        <v>3.6840000000000002</v>
      </c>
      <c r="N38" s="73">
        <f t="shared" si="4"/>
        <v>28079.528925619838</v>
      </c>
      <c r="O38" s="59">
        <v>33976.230000000003</v>
      </c>
      <c r="P38" s="75">
        <f t="shared" si="5"/>
        <v>9222.646579804561</v>
      </c>
      <c r="Q38" s="53"/>
      <c r="R38" s="100"/>
      <c r="S38" s="73"/>
      <c r="T38" s="73"/>
      <c r="U38" s="101"/>
      <c r="V38" s="1"/>
      <c r="W38" s="100"/>
      <c r="X38" s="73"/>
      <c r="Y38" s="73"/>
      <c r="Z38" s="101"/>
      <c r="AA38" s="1"/>
      <c r="AB38" s="10" t="s">
        <v>15</v>
      </c>
      <c r="AC38" s="1"/>
      <c r="AD38" s="1"/>
      <c r="AE38" s="1"/>
    </row>
    <row r="39" spans="1:31" x14ac:dyDescent="0.25">
      <c r="A39" s="1"/>
      <c r="B39" s="10" t="s">
        <v>16</v>
      </c>
      <c r="C39" s="82">
        <v>2.3040600000000002</v>
      </c>
      <c r="D39" s="83">
        <f t="shared" si="0"/>
        <v>5144.2582586920244</v>
      </c>
      <c r="E39" s="84">
        <v>6224.5524930173497</v>
      </c>
      <c r="F39" s="78">
        <f t="shared" si="1"/>
        <v>2701.5583331238549</v>
      </c>
      <c r="G39" s="53"/>
      <c r="H39" s="93"/>
      <c r="I39" s="94"/>
      <c r="J39" s="94"/>
      <c r="K39" s="92"/>
      <c r="L39" s="53"/>
      <c r="M39" s="58">
        <v>7.9180000000000001</v>
      </c>
      <c r="N39" s="73">
        <f t="shared" si="4"/>
        <v>36846.561983471074</v>
      </c>
      <c r="O39" s="59">
        <v>44584.34</v>
      </c>
      <c r="P39" s="75">
        <f t="shared" si="5"/>
        <v>5630.7577671129065</v>
      </c>
      <c r="Q39" s="53"/>
      <c r="R39" s="100"/>
      <c r="S39" s="73"/>
      <c r="T39" s="73"/>
      <c r="U39" s="101"/>
      <c r="V39" s="1"/>
      <c r="W39" s="100"/>
      <c r="X39" s="73"/>
      <c r="Y39" s="73"/>
      <c r="Z39" s="101"/>
      <c r="AA39" s="1"/>
      <c r="AB39" s="10" t="s">
        <v>16</v>
      </c>
      <c r="AC39" s="1"/>
      <c r="AD39" s="1"/>
      <c r="AE39" s="1"/>
    </row>
    <row r="40" spans="1:31" x14ac:dyDescent="0.25">
      <c r="A40" s="1"/>
      <c r="B40" s="10" t="s">
        <v>17</v>
      </c>
      <c r="C40" s="82">
        <v>10.43792</v>
      </c>
      <c r="D40" s="83">
        <f t="shared" si="0"/>
        <v>19514.790152803085</v>
      </c>
      <c r="E40" s="84">
        <v>23612.896084891734</v>
      </c>
      <c r="F40" s="78">
        <f t="shared" si="1"/>
        <v>2262.2223666105638</v>
      </c>
      <c r="G40" s="53"/>
      <c r="H40" s="93"/>
      <c r="I40" s="94"/>
      <c r="J40" s="94"/>
      <c r="K40" s="92"/>
      <c r="L40" s="53"/>
      <c r="M40" s="58">
        <v>35.491</v>
      </c>
      <c r="N40" s="73">
        <f t="shared" si="4"/>
        <v>92888.991735537187</v>
      </c>
      <c r="O40" s="59">
        <v>112395.68</v>
      </c>
      <c r="P40" s="75">
        <f t="shared" si="5"/>
        <v>3166.8783635287818</v>
      </c>
      <c r="Q40" s="53"/>
      <c r="R40" s="100"/>
      <c r="S40" s="73"/>
      <c r="T40" s="73"/>
      <c r="U40" s="101"/>
      <c r="V40" s="1"/>
      <c r="W40" s="100"/>
      <c r="X40" s="73"/>
      <c r="Y40" s="73"/>
      <c r="Z40" s="101"/>
      <c r="AA40" s="1"/>
      <c r="AB40" s="10" t="s">
        <v>17</v>
      </c>
      <c r="AC40" s="1"/>
      <c r="AD40" s="1"/>
      <c r="AE40" s="1"/>
    </row>
    <row r="41" spans="1:31" x14ac:dyDescent="0.25">
      <c r="A41" s="1"/>
      <c r="B41" s="10" t="s">
        <v>18</v>
      </c>
      <c r="C41" s="82">
        <v>18.271730000000002</v>
      </c>
      <c r="D41" s="83">
        <f t="shared" si="0"/>
        <v>33355.20742792292</v>
      </c>
      <c r="E41" s="84">
        <v>40359.80098778673</v>
      </c>
      <c r="F41" s="78">
        <f t="shared" si="1"/>
        <v>2208.865881215776</v>
      </c>
      <c r="G41" s="53"/>
      <c r="H41" s="93"/>
      <c r="I41" s="94"/>
      <c r="J41" s="94"/>
      <c r="K41" s="92"/>
      <c r="L41" s="53"/>
      <c r="M41" s="58">
        <v>58.779000000000003</v>
      </c>
      <c r="N41" s="73">
        <f t="shared" si="4"/>
        <v>110574.17355371901</v>
      </c>
      <c r="O41" s="59">
        <v>133794.75</v>
      </c>
      <c r="P41" s="75">
        <f t="shared" si="5"/>
        <v>2276.2338590312866</v>
      </c>
      <c r="Q41" s="53"/>
      <c r="R41" s="100"/>
      <c r="S41" s="73"/>
      <c r="T41" s="73"/>
      <c r="U41" s="101"/>
      <c r="V41" s="1"/>
      <c r="W41" s="100"/>
      <c r="X41" s="73"/>
      <c r="Y41" s="73"/>
      <c r="Z41" s="101"/>
      <c r="AA41" s="1"/>
      <c r="AB41" s="10" t="s">
        <v>18</v>
      </c>
      <c r="AC41" s="1"/>
      <c r="AD41" s="1"/>
      <c r="AE41" s="1"/>
    </row>
    <row r="42" spans="1:31" x14ac:dyDescent="0.25">
      <c r="A42" s="1"/>
      <c r="B42" s="10" t="s">
        <v>19</v>
      </c>
      <c r="C42" s="76">
        <v>25.730460000000001</v>
      </c>
      <c r="D42" s="86">
        <f t="shared" si="0"/>
        <v>46532.950511103969</v>
      </c>
      <c r="E42" s="77">
        <v>56304.8701184358</v>
      </c>
      <c r="F42" s="78">
        <f t="shared" si="1"/>
        <v>2188.2574240194617</v>
      </c>
      <c r="G42" s="53"/>
      <c r="H42" s="93"/>
      <c r="I42" s="94"/>
      <c r="J42" s="94"/>
      <c r="K42" s="92"/>
      <c r="L42" s="53"/>
      <c r="M42" s="54">
        <v>55.563000000000002</v>
      </c>
      <c r="N42" s="74">
        <f t="shared" si="4"/>
        <v>106408.26446280992</v>
      </c>
      <c r="O42" s="55">
        <v>128754</v>
      </c>
      <c r="P42" s="75">
        <f t="shared" si="5"/>
        <v>2317.2614869607473</v>
      </c>
      <c r="Q42" s="53"/>
      <c r="R42" s="102"/>
      <c r="S42" s="74"/>
      <c r="T42" s="74"/>
      <c r="U42" s="103"/>
      <c r="V42" s="1"/>
      <c r="W42" s="102"/>
      <c r="X42" s="74"/>
      <c r="Y42" s="74"/>
      <c r="Z42" s="103"/>
      <c r="AA42" s="1"/>
      <c r="AB42" s="10" t="s">
        <v>19</v>
      </c>
      <c r="AC42" s="1"/>
      <c r="AD42" s="1"/>
      <c r="AE42" s="1"/>
    </row>
  </sheetData>
  <mergeCells count="44">
    <mergeCell ref="U19:U22"/>
    <mergeCell ref="R23:R28"/>
    <mergeCell ref="S23:S28"/>
    <mergeCell ref="T23:T28"/>
    <mergeCell ref="U23:U28"/>
    <mergeCell ref="R13:R18"/>
    <mergeCell ref="S13:S18"/>
    <mergeCell ref="R19:R22"/>
    <mergeCell ref="S19:S22"/>
    <mergeCell ref="T19:T22"/>
    <mergeCell ref="T13:T18"/>
    <mergeCell ref="W7:W12"/>
    <mergeCell ref="X7:X12"/>
    <mergeCell ref="Y7:Y12"/>
    <mergeCell ref="Z7:Z12"/>
    <mergeCell ref="R7:R12"/>
    <mergeCell ref="S7:S12"/>
    <mergeCell ref="T7:T12"/>
    <mergeCell ref="U7:U12"/>
    <mergeCell ref="W19:W22"/>
    <mergeCell ref="X19:X22"/>
    <mergeCell ref="Y19:Y22"/>
    <mergeCell ref="Z19:Z22"/>
    <mergeCell ref="W23:W28"/>
    <mergeCell ref="X23:X28"/>
    <mergeCell ref="Y23:Y28"/>
    <mergeCell ref="Z23:Z28"/>
    <mergeCell ref="W13:W18"/>
    <mergeCell ref="X13:X18"/>
    <mergeCell ref="Y13:Y18"/>
    <mergeCell ref="Z13:Z18"/>
    <mergeCell ref="U13:U18"/>
    <mergeCell ref="R29:R30"/>
    <mergeCell ref="S29:S30"/>
    <mergeCell ref="T29:T30"/>
    <mergeCell ref="U29:U30"/>
    <mergeCell ref="W29:W30"/>
    <mergeCell ref="X29:X30"/>
    <mergeCell ref="Y29:Y30"/>
    <mergeCell ref="Z29:Z30"/>
    <mergeCell ref="W31:W32"/>
    <mergeCell ref="X31:X32"/>
    <mergeCell ref="Y31:Y32"/>
    <mergeCell ref="Z31:Z32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4"/>
  <sheetViews>
    <sheetView tabSelected="1" zoomScale="85" zoomScaleNormal="85" workbookViewId="0">
      <selection activeCell="Z15" sqref="Z15"/>
    </sheetView>
  </sheetViews>
  <sheetFormatPr defaultRowHeight="15" x14ac:dyDescent="0.25"/>
  <cols>
    <col min="3" max="3" width="9.28515625" bestFit="1" customWidth="1"/>
    <col min="4" max="4" width="11" customWidth="1"/>
    <col min="5" max="5" width="10.7109375" customWidth="1"/>
    <col min="6" max="6" width="12.140625" customWidth="1"/>
    <col min="8" max="13" width="9.28515625" bestFit="1" customWidth="1"/>
    <col min="15" max="17" width="9.28515625" bestFit="1" customWidth="1"/>
    <col min="18" max="27" width="9.28515625" customWidth="1"/>
    <col min="28" max="28" width="14.85546875" bestFit="1" customWidth="1"/>
  </cols>
  <sheetData>
    <row r="1" spans="1:28" ht="26.25" x14ac:dyDescent="0.4">
      <c r="B1" s="159" t="s">
        <v>194</v>
      </c>
    </row>
    <row r="2" spans="1:28" ht="26.25" x14ac:dyDescent="0.4">
      <c r="B2" s="159"/>
    </row>
    <row r="3" spans="1:28" x14ac:dyDescent="0.25">
      <c r="A3" s="1"/>
      <c r="B3" s="1"/>
      <c r="C3" s="188" t="s">
        <v>195</v>
      </c>
      <c r="D3" s="188"/>
      <c r="E3" s="188"/>
      <c r="F3" s="188"/>
      <c r="G3" s="1"/>
      <c r="H3" s="1"/>
      <c r="I3" s="1"/>
      <c r="J3" s="1"/>
      <c r="K3" s="1"/>
      <c r="L3" s="1"/>
      <c r="M3" s="188" t="s">
        <v>196</v>
      </c>
      <c r="N3" s="188"/>
      <c r="O3" s="188"/>
      <c r="P3" s="188"/>
      <c r="Q3" s="188"/>
      <c r="R3" s="188"/>
      <c r="S3" s="188"/>
      <c r="T3" s="188"/>
      <c r="U3" s="188"/>
      <c r="V3" s="1"/>
      <c r="W3" s="1"/>
      <c r="X3" s="1"/>
      <c r="Y3" s="1"/>
      <c r="Z3" s="1"/>
      <c r="AA3" s="1"/>
      <c r="AB3" s="1"/>
    </row>
    <row r="4" spans="1:28" x14ac:dyDescent="0.25">
      <c r="A4" s="1"/>
      <c r="B4" s="1"/>
      <c r="C4" s="3" t="s">
        <v>0</v>
      </c>
      <c r="D4" s="3"/>
      <c r="E4" s="2"/>
      <c r="F4" s="2"/>
      <c r="G4" s="2"/>
      <c r="H4" s="4" t="s">
        <v>1</v>
      </c>
      <c r="I4" s="4"/>
      <c r="J4" s="4"/>
      <c r="K4" s="1"/>
      <c r="L4" s="1"/>
      <c r="M4" s="4" t="s">
        <v>87</v>
      </c>
      <c r="N4" s="1"/>
      <c r="O4" s="1"/>
      <c r="P4" s="1"/>
      <c r="Q4" s="1"/>
      <c r="R4" s="4" t="s">
        <v>87</v>
      </c>
      <c r="S4" s="1"/>
      <c r="T4" s="1"/>
      <c r="U4" s="1"/>
      <c r="V4" s="1"/>
      <c r="W4" s="1"/>
      <c r="X4" s="1"/>
      <c r="Y4" s="1"/>
      <c r="Z4" s="1"/>
    </row>
    <row r="5" spans="1:28" x14ac:dyDescent="0.25">
      <c r="A5" s="1"/>
      <c r="B5" s="1"/>
      <c r="C5" s="1" t="s">
        <v>81</v>
      </c>
      <c r="D5" s="2"/>
      <c r="E5" s="2"/>
      <c r="F5" s="2"/>
      <c r="G5" s="2"/>
      <c r="H5" s="1" t="s">
        <v>82</v>
      </c>
      <c r="I5" s="1"/>
      <c r="J5" s="1"/>
      <c r="K5" s="1"/>
      <c r="L5" s="1"/>
      <c r="M5" s="1" t="s">
        <v>85</v>
      </c>
      <c r="N5" s="1"/>
      <c r="O5" s="1"/>
      <c r="P5" s="1"/>
      <c r="Q5" s="1"/>
      <c r="R5" s="1" t="s">
        <v>86</v>
      </c>
      <c r="S5" s="1"/>
      <c r="T5" s="1"/>
      <c r="U5" s="1"/>
      <c r="V5" s="1"/>
      <c r="W5" s="1"/>
      <c r="X5" s="1"/>
      <c r="Y5" s="1"/>
      <c r="Z5" s="1"/>
    </row>
    <row r="6" spans="1:28" x14ac:dyDescent="0.25">
      <c r="A6" s="1"/>
      <c r="B6" s="1"/>
      <c r="C6" s="1"/>
      <c r="D6" s="2"/>
      <c r="E6" s="2"/>
      <c r="F6" s="2"/>
      <c r="G6" s="2"/>
      <c r="H6" s="1" t="s">
        <v>83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8" x14ac:dyDescent="0.25">
      <c r="A7" s="1"/>
      <c r="B7" s="1"/>
      <c r="C7" s="5" t="s">
        <v>2</v>
      </c>
      <c r="D7" s="5" t="s">
        <v>3</v>
      </c>
      <c r="E7" s="5" t="s">
        <v>4</v>
      </c>
      <c r="F7" s="5" t="s">
        <v>5</v>
      </c>
      <c r="G7" s="1"/>
      <c r="H7" s="6" t="s">
        <v>84</v>
      </c>
      <c r="I7" s="6" t="s">
        <v>3</v>
      </c>
      <c r="J7" s="6" t="s">
        <v>4</v>
      </c>
      <c r="K7" s="6" t="s">
        <v>5</v>
      </c>
      <c r="L7" s="1"/>
      <c r="M7" s="7" t="s">
        <v>6</v>
      </c>
      <c r="N7" s="7" t="s">
        <v>3</v>
      </c>
      <c r="O7" s="7" t="s">
        <v>4</v>
      </c>
      <c r="P7" s="7" t="s">
        <v>7</v>
      </c>
      <c r="Q7" s="1"/>
      <c r="R7" s="7" t="s">
        <v>6</v>
      </c>
      <c r="S7" s="7" t="s">
        <v>3</v>
      </c>
      <c r="T7" s="7" t="s">
        <v>4</v>
      </c>
      <c r="U7" s="7" t="s">
        <v>7</v>
      </c>
      <c r="V7" s="1"/>
      <c r="W7" s="1"/>
      <c r="X7" s="1"/>
      <c r="Y7" s="1"/>
      <c r="Z7" s="1"/>
    </row>
    <row r="8" spans="1:28" x14ac:dyDescent="0.25">
      <c r="A8" s="1"/>
      <c r="B8" s="1"/>
      <c r="C8" s="8"/>
      <c r="D8" s="8"/>
      <c r="E8" s="8"/>
      <c r="F8" s="8"/>
      <c r="G8" s="1"/>
      <c r="H8" s="9"/>
      <c r="I8" s="9"/>
      <c r="J8" s="9"/>
      <c r="K8" s="9"/>
      <c r="L8" s="1"/>
      <c r="M8" s="9"/>
      <c r="N8" s="9"/>
      <c r="O8" s="9"/>
      <c r="P8" s="9"/>
      <c r="Q8" s="1"/>
      <c r="R8" s="9"/>
      <c r="S8" s="9"/>
      <c r="T8" s="9"/>
      <c r="U8" s="9"/>
      <c r="V8" s="1"/>
      <c r="W8" s="1"/>
      <c r="X8" s="1"/>
      <c r="Y8" s="1"/>
      <c r="Z8" s="1"/>
    </row>
    <row r="9" spans="1:28" x14ac:dyDescent="0.25">
      <c r="A9" s="1">
        <v>2019</v>
      </c>
      <c r="B9" s="10" t="s">
        <v>8</v>
      </c>
      <c r="C9" s="79"/>
      <c r="D9" s="80">
        <f>E9/1.21</f>
        <v>0</v>
      </c>
      <c r="E9" s="81"/>
      <c r="F9" s="78" t="e">
        <f>E9/C9</f>
        <v>#DIV/0!</v>
      </c>
      <c r="G9" s="53"/>
      <c r="H9" s="56">
        <v>15.746129999999999</v>
      </c>
      <c r="I9" s="62">
        <f>J9/1.21</f>
        <v>24305.642975206611</v>
      </c>
      <c r="J9" s="57">
        <v>29409.827999999998</v>
      </c>
      <c r="K9" s="75">
        <f>J9/H9</f>
        <v>1867.7495994253825</v>
      </c>
      <c r="L9" s="53"/>
      <c r="M9" s="183"/>
      <c r="N9" s="179"/>
      <c r="O9" s="179">
        <f>N9*1.15</f>
        <v>0</v>
      </c>
      <c r="P9" s="181" t="e">
        <f>O9/M9</f>
        <v>#DIV/0!</v>
      </c>
      <c r="Q9" s="1"/>
      <c r="R9" s="183"/>
      <c r="S9" s="179"/>
      <c r="T9" s="179">
        <f>S9*1.15</f>
        <v>0</v>
      </c>
      <c r="U9" s="181" t="e">
        <f>T9/R9</f>
        <v>#DIV/0!</v>
      </c>
      <c r="V9" s="1"/>
      <c r="W9" s="10" t="s">
        <v>8</v>
      </c>
      <c r="X9" s="1">
        <v>2019</v>
      </c>
      <c r="Y9" s="1"/>
      <c r="Z9" s="1"/>
    </row>
    <row r="10" spans="1:28" x14ac:dyDescent="0.25">
      <c r="A10" s="1"/>
      <c r="B10" s="10" t="s">
        <v>9</v>
      </c>
      <c r="C10" s="82"/>
      <c r="D10" s="83">
        <f t="shared" ref="D10:D44" si="0">E10/1.21</f>
        <v>0</v>
      </c>
      <c r="E10" s="84"/>
      <c r="F10" s="78" t="e">
        <f t="shared" ref="F10:F44" si="1">E10/C10</f>
        <v>#DIV/0!</v>
      </c>
      <c r="G10" s="53"/>
      <c r="H10" s="58">
        <v>9.6999779999999998</v>
      </c>
      <c r="I10" s="63">
        <f t="shared" ref="I10:I32" si="2">J10/1.21</f>
        <v>17490.163636363639</v>
      </c>
      <c r="J10" s="59">
        <v>21163.098000000002</v>
      </c>
      <c r="K10" s="75">
        <f t="shared" ref="K10:K32" si="3">J10/H10</f>
        <v>2181.7676287513232</v>
      </c>
      <c r="L10" s="53"/>
      <c r="M10" s="185"/>
      <c r="N10" s="186"/>
      <c r="O10" s="186"/>
      <c r="P10" s="187"/>
      <c r="Q10" s="1"/>
      <c r="R10" s="185"/>
      <c r="S10" s="186"/>
      <c r="T10" s="186"/>
      <c r="U10" s="187"/>
      <c r="V10" s="1"/>
      <c r="W10" s="10" t="s">
        <v>9</v>
      </c>
      <c r="X10" s="1"/>
      <c r="Y10" s="1"/>
      <c r="Z10" s="1"/>
    </row>
    <row r="11" spans="1:28" x14ac:dyDescent="0.25">
      <c r="A11" s="1"/>
      <c r="B11" s="10" t="s">
        <v>10</v>
      </c>
      <c r="C11" s="82"/>
      <c r="D11" s="83">
        <f t="shared" si="0"/>
        <v>0</v>
      </c>
      <c r="E11" s="84"/>
      <c r="F11" s="78" t="e">
        <f t="shared" si="1"/>
        <v>#DIV/0!</v>
      </c>
      <c r="G11" s="53"/>
      <c r="H11" s="58">
        <v>9.057917999999999</v>
      </c>
      <c r="I11" s="63">
        <f t="shared" si="2"/>
        <v>18902.583471074377</v>
      </c>
      <c r="J11" s="59">
        <v>22872.125999999997</v>
      </c>
      <c r="K11" s="75">
        <f t="shared" si="3"/>
        <v>2525.0974892905851</v>
      </c>
      <c r="L11" s="53"/>
      <c r="M11" s="185"/>
      <c r="N11" s="186"/>
      <c r="O11" s="186"/>
      <c r="P11" s="187"/>
      <c r="Q11" s="1"/>
      <c r="R11" s="185"/>
      <c r="S11" s="186"/>
      <c r="T11" s="186"/>
      <c r="U11" s="187"/>
      <c r="V11" s="1"/>
      <c r="W11" s="10" t="s">
        <v>10</v>
      </c>
      <c r="X11" s="1"/>
      <c r="Y11" s="1"/>
      <c r="Z11" s="1"/>
    </row>
    <row r="12" spans="1:28" x14ac:dyDescent="0.25">
      <c r="A12" s="1"/>
      <c r="B12" s="10" t="s">
        <v>11</v>
      </c>
      <c r="C12" s="82"/>
      <c r="D12" s="83">
        <f t="shared" si="0"/>
        <v>0</v>
      </c>
      <c r="E12" s="84"/>
      <c r="F12" s="78" t="e">
        <f t="shared" si="1"/>
        <v>#DIV/0!</v>
      </c>
      <c r="G12" s="53"/>
      <c r="H12" s="58">
        <v>5.7707099999999985</v>
      </c>
      <c r="I12" s="63">
        <f t="shared" si="2"/>
        <v>12627.654545454543</v>
      </c>
      <c r="J12" s="59">
        <v>15279.461999999996</v>
      </c>
      <c r="K12" s="75">
        <f t="shared" si="3"/>
        <v>2647.7611940298507</v>
      </c>
      <c r="L12" s="53"/>
      <c r="M12" s="185"/>
      <c r="N12" s="186"/>
      <c r="O12" s="186"/>
      <c r="P12" s="187"/>
      <c r="Q12" s="1"/>
      <c r="R12" s="185"/>
      <c r="S12" s="186"/>
      <c r="T12" s="186"/>
      <c r="U12" s="187"/>
      <c r="V12" s="1"/>
      <c r="W12" s="10" t="s">
        <v>11</v>
      </c>
      <c r="X12" s="1"/>
      <c r="Y12" s="1"/>
      <c r="Z12" s="1"/>
    </row>
    <row r="13" spans="1:28" x14ac:dyDescent="0.25">
      <c r="A13" s="1"/>
      <c r="B13" s="10" t="s">
        <v>12</v>
      </c>
      <c r="C13" s="82"/>
      <c r="D13" s="83">
        <f t="shared" si="0"/>
        <v>0</v>
      </c>
      <c r="E13" s="84"/>
      <c r="F13" s="78" t="e">
        <f t="shared" si="1"/>
        <v>#DIV/0!</v>
      </c>
      <c r="G13" s="53"/>
      <c r="H13" s="58">
        <v>4.6103039999999993</v>
      </c>
      <c r="I13" s="63">
        <f t="shared" si="2"/>
        <v>10710.919438016528</v>
      </c>
      <c r="J13" s="59">
        <v>12960.212519999999</v>
      </c>
      <c r="K13" s="75">
        <f t="shared" si="3"/>
        <v>2811.1405495169083</v>
      </c>
      <c r="L13" s="53"/>
      <c r="M13" s="185"/>
      <c r="N13" s="186"/>
      <c r="O13" s="186"/>
      <c r="P13" s="187"/>
      <c r="Q13" s="1"/>
      <c r="R13" s="185"/>
      <c r="S13" s="186"/>
      <c r="T13" s="186"/>
      <c r="U13" s="187"/>
      <c r="V13" s="1"/>
      <c r="W13" s="10" t="s">
        <v>12</v>
      </c>
      <c r="X13" s="1"/>
      <c r="Y13" s="1"/>
      <c r="Z13" s="1"/>
    </row>
    <row r="14" spans="1:28" x14ac:dyDescent="0.25">
      <c r="A14" s="1"/>
      <c r="B14" s="10" t="s">
        <v>13</v>
      </c>
      <c r="C14" s="82"/>
      <c r="D14" s="83">
        <f t="shared" si="0"/>
        <v>0</v>
      </c>
      <c r="E14" s="85"/>
      <c r="F14" s="78" t="e">
        <f t="shared" si="1"/>
        <v>#DIV/0!</v>
      </c>
      <c r="G14" s="53"/>
      <c r="H14" s="58">
        <v>1.40418</v>
      </c>
      <c r="I14" s="63">
        <f t="shared" si="2"/>
        <v>5453.8214876033062</v>
      </c>
      <c r="J14" s="59">
        <v>6599.1239999999998</v>
      </c>
      <c r="K14" s="75">
        <f t="shared" si="3"/>
        <v>4699.628252788104</v>
      </c>
      <c r="L14" s="53"/>
      <c r="M14" s="184"/>
      <c r="N14" s="180"/>
      <c r="O14" s="180"/>
      <c r="P14" s="187"/>
      <c r="Q14" s="1"/>
      <c r="R14" s="184"/>
      <c r="S14" s="180"/>
      <c r="T14" s="180"/>
      <c r="U14" s="182"/>
      <c r="V14" s="1"/>
      <c r="W14" s="10" t="s">
        <v>13</v>
      </c>
      <c r="X14" s="1"/>
      <c r="Y14" s="1"/>
      <c r="Z14" s="1"/>
    </row>
    <row r="15" spans="1:28" x14ac:dyDescent="0.25">
      <c r="A15" s="1"/>
      <c r="B15" s="10" t="s">
        <v>14</v>
      </c>
      <c r="C15" s="82"/>
      <c r="D15" s="83">
        <f t="shared" si="0"/>
        <v>0</v>
      </c>
      <c r="E15" s="85"/>
      <c r="F15" s="78" t="e">
        <f t="shared" si="1"/>
        <v>#DIV/0!</v>
      </c>
      <c r="G15" s="53"/>
      <c r="H15" s="58">
        <v>0.454488</v>
      </c>
      <c r="I15" s="63">
        <f t="shared" si="2"/>
        <v>4072.0673553719012</v>
      </c>
      <c r="J15" s="59">
        <v>4927.2015000000001</v>
      </c>
      <c r="K15" s="75">
        <f t="shared" si="3"/>
        <v>10841.213629402757</v>
      </c>
      <c r="L15" s="53"/>
      <c r="M15" s="183"/>
      <c r="N15" s="179"/>
      <c r="O15" s="179">
        <f>N15*1.15</f>
        <v>0</v>
      </c>
      <c r="P15" s="181" t="e">
        <f>O15/M15</f>
        <v>#DIV/0!</v>
      </c>
      <c r="Q15" s="1"/>
      <c r="R15" s="183"/>
      <c r="S15" s="179"/>
      <c r="T15" s="179">
        <f>S15*1.15</f>
        <v>0</v>
      </c>
      <c r="U15" s="181" t="e">
        <f>T15/R15</f>
        <v>#DIV/0!</v>
      </c>
      <c r="V15" s="1"/>
      <c r="W15" s="10" t="s">
        <v>14</v>
      </c>
      <c r="X15" s="1"/>
      <c r="Y15" s="1"/>
      <c r="Z15" s="1"/>
    </row>
    <row r="16" spans="1:28" x14ac:dyDescent="0.25">
      <c r="A16" s="1"/>
      <c r="B16" s="10" t="s">
        <v>15</v>
      </c>
      <c r="C16" s="82"/>
      <c r="D16" s="83">
        <f t="shared" si="0"/>
        <v>0</v>
      </c>
      <c r="E16" s="85"/>
      <c r="F16" s="78" t="e">
        <f t="shared" si="1"/>
        <v>#DIV/0!</v>
      </c>
      <c r="G16" s="53"/>
      <c r="H16" s="58">
        <v>0.53278799999999993</v>
      </c>
      <c r="I16" s="63">
        <f t="shared" si="2"/>
        <v>4198.213041322314</v>
      </c>
      <c r="J16" s="59">
        <v>5079.8377799999998</v>
      </c>
      <c r="K16" s="75">
        <f t="shared" si="3"/>
        <v>9534.4448073154817</v>
      </c>
      <c r="L16" s="53"/>
      <c r="M16" s="185"/>
      <c r="N16" s="186"/>
      <c r="O16" s="186"/>
      <c r="P16" s="187"/>
      <c r="Q16" s="1"/>
      <c r="R16" s="185"/>
      <c r="S16" s="186"/>
      <c r="T16" s="186"/>
      <c r="U16" s="187"/>
      <c r="V16" s="1"/>
      <c r="W16" s="10" t="s">
        <v>15</v>
      </c>
      <c r="X16" s="1"/>
      <c r="Y16" s="1"/>
      <c r="Z16" s="1"/>
    </row>
    <row r="17" spans="1:26" x14ac:dyDescent="0.25">
      <c r="A17" s="1"/>
      <c r="B17" s="10" t="s">
        <v>16</v>
      </c>
      <c r="C17" s="82"/>
      <c r="D17" s="83">
        <f t="shared" si="0"/>
        <v>0</v>
      </c>
      <c r="E17" s="85"/>
      <c r="F17" s="78" t="e">
        <f t="shared" si="1"/>
        <v>#DIV/0!</v>
      </c>
      <c r="G17" s="53"/>
      <c r="H17" s="58">
        <v>3.2203919999999995</v>
      </c>
      <c r="I17" s="63">
        <f t="shared" si="2"/>
        <v>8485.5068925619835</v>
      </c>
      <c r="J17" s="59">
        <v>10267.46334</v>
      </c>
      <c r="K17" s="75">
        <f t="shared" si="3"/>
        <v>3188.2650745623519</v>
      </c>
      <c r="L17" s="53"/>
      <c r="M17" s="185"/>
      <c r="N17" s="186"/>
      <c r="O17" s="186"/>
      <c r="P17" s="187"/>
      <c r="Q17" s="1"/>
      <c r="R17" s="185"/>
      <c r="S17" s="186"/>
      <c r="T17" s="186"/>
      <c r="U17" s="187"/>
      <c r="V17" s="1"/>
      <c r="W17" s="10" t="s">
        <v>16</v>
      </c>
      <c r="X17" s="1"/>
      <c r="Y17" s="1"/>
      <c r="Z17" s="1"/>
    </row>
    <row r="18" spans="1:26" x14ac:dyDescent="0.25">
      <c r="A18" s="1"/>
      <c r="B18" s="10" t="s">
        <v>17</v>
      </c>
      <c r="C18" s="82"/>
      <c r="D18" s="83">
        <f t="shared" si="0"/>
        <v>0</v>
      </c>
      <c r="E18" s="85"/>
      <c r="F18" s="78" t="e">
        <f t="shared" si="1"/>
        <v>#DIV/0!</v>
      </c>
      <c r="G18" s="53"/>
      <c r="H18" s="58">
        <v>6.5709359999999997</v>
      </c>
      <c r="I18" s="63">
        <f t="shared" si="2"/>
        <v>11495.419289256199</v>
      </c>
      <c r="J18" s="59">
        <v>13909.457339999999</v>
      </c>
      <c r="K18" s="75">
        <f t="shared" si="3"/>
        <v>2116.8152208452493</v>
      </c>
      <c r="L18" s="53"/>
      <c r="M18" s="185"/>
      <c r="N18" s="186"/>
      <c r="O18" s="186"/>
      <c r="P18" s="187"/>
      <c r="Q18" s="1"/>
      <c r="R18" s="185"/>
      <c r="S18" s="186"/>
      <c r="T18" s="186"/>
      <c r="U18" s="187"/>
      <c r="V18" s="1"/>
      <c r="W18" s="10" t="s">
        <v>17</v>
      </c>
      <c r="X18" s="1"/>
      <c r="Y18" s="1"/>
      <c r="Z18" s="1"/>
    </row>
    <row r="19" spans="1:26" x14ac:dyDescent="0.25">
      <c r="A19" s="1"/>
      <c r="B19" s="10" t="s">
        <v>18</v>
      </c>
      <c r="C19" s="82"/>
      <c r="D19" s="83">
        <f t="shared" si="0"/>
        <v>0</v>
      </c>
      <c r="E19" s="85"/>
      <c r="F19" s="78" t="e">
        <f t="shared" si="1"/>
        <v>#DIV/0!</v>
      </c>
      <c r="G19" s="53"/>
      <c r="H19" s="58">
        <v>9.2108639999999991</v>
      </c>
      <c r="I19" s="63">
        <f t="shared" si="2"/>
        <v>16886.573454545451</v>
      </c>
      <c r="J19" s="59">
        <v>20432.753879999997</v>
      </c>
      <c r="K19" s="75">
        <f t="shared" si="3"/>
        <v>2218.3319480126943</v>
      </c>
      <c r="L19" s="53"/>
      <c r="M19" s="185"/>
      <c r="N19" s="186"/>
      <c r="O19" s="186"/>
      <c r="P19" s="187"/>
      <c r="Q19" s="1"/>
      <c r="R19" s="185"/>
      <c r="S19" s="186"/>
      <c r="T19" s="186"/>
      <c r="U19" s="187"/>
      <c r="V19" s="1"/>
      <c r="W19" s="10" t="s">
        <v>18</v>
      </c>
      <c r="X19" s="1"/>
      <c r="Y19" s="1"/>
      <c r="Z19" s="1"/>
    </row>
    <row r="20" spans="1:26" x14ac:dyDescent="0.25">
      <c r="A20" s="1"/>
      <c r="B20" s="10" t="s">
        <v>19</v>
      </c>
      <c r="C20" s="76"/>
      <c r="D20" s="86">
        <f t="shared" si="0"/>
        <v>0</v>
      </c>
      <c r="E20" s="87"/>
      <c r="F20" s="78" t="e">
        <f t="shared" si="1"/>
        <v>#DIV/0!</v>
      </c>
      <c r="G20" s="53"/>
      <c r="H20" s="54">
        <v>9.1115099999999991</v>
      </c>
      <c r="I20" s="64">
        <f t="shared" si="2"/>
        <v>16852.593123966941</v>
      </c>
      <c r="J20" s="55">
        <v>20391.63768</v>
      </c>
      <c r="K20" s="75">
        <f t="shared" si="3"/>
        <v>2238.0085935262105</v>
      </c>
      <c r="L20" s="53"/>
      <c r="M20" s="184"/>
      <c r="N20" s="180"/>
      <c r="O20" s="180"/>
      <c r="P20" s="182"/>
      <c r="Q20" s="1"/>
      <c r="R20" s="184"/>
      <c r="S20" s="180"/>
      <c r="T20" s="180"/>
      <c r="U20" s="182"/>
      <c r="V20" s="1"/>
      <c r="W20" s="10" t="s">
        <v>19</v>
      </c>
      <c r="X20" s="1"/>
      <c r="Y20" s="1"/>
      <c r="Z20" s="1"/>
    </row>
    <row r="21" spans="1:26" x14ac:dyDescent="0.25">
      <c r="A21" s="1">
        <v>2020</v>
      </c>
      <c r="B21" s="10" t="s">
        <v>8</v>
      </c>
      <c r="C21" s="79"/>
      <c r="D21" s="80">
        <f t="shared" si="0"/>
        <v>0</v>
      </c>
      <c r="E21" s="88"/>
      <c r="F21" s="78" t="e">
        <f t="shared" si="1"/>
        <v>#DIV/0!</v>
      </c>
      <c r="G21" s="53"/>
      <c r="H21" s="56">
        <v>13.059918</v>
      </c>
      <c r="I21" s="62">
        <f t="shared" si="2"/>
        <v>30250.857719008261</v>
      </c>
      <c r="J21" s="57">
        <v>36603.537839999997</v>
      </c>
      <c r="K21" s="75">
        <f t="shared" si="3"/>
        <v>2802.7387185738835</v>
      </c>
      <c r="L21" s="53"/>
      <c r="M21" s="183"/>
      <c r="N21" s="179"/>
      <c r="O21" s="179">
        <f>N21*1.1</f>
        <v>0</v>
      </c>
      <c r="P21" s="181" t="e">
        <f>O21/M21</f>
        <v>#DIV/0!</v>
      </c>
      <c r="Q21" s="104"/>
      <c r="R21" s="183"/>
      <c r="S21" s="179"/>
      <c r="T21" s="179">
        <f>S21*1.1</f>
        <v>0</v>
      </c>
      <c r="U21" s="181" t="e">
        <f>T21/R21</f>
        <v>#DIV/0!</v>
      </c>
      <c r="V21" s="1"/>
      <c r="W21" s="10" t="s">
        <v>8</v>
      </c>
      <c r="X21" s="1">
        <v>2020</v>
      </c>
      <c r="Y21" s="1"/>
      <c r="Z21" s="1"/>
    </row>
    <row r="22" spans="1:26" x14ac:dyDescent="0.25">
      <c r="A22" s="1"/>
      <c r="B22" s="10" t="s">
        <v>9</v>
      </c>
      <c r="C22" s="82"/>
      <c r="D22" s="83">
        <f t="shared" si="0"/>
        <v>0</v>
      </c>
      <c r="E22" s="85"/>
      <c r="F22" s="78" t="e">
        <f t="shared" si="1"/>
        <v>#DIV/0!</v>
      </c>
      <c r="G22" s="53"/>
      <c r="H22" s="58">
        <v>9.430104</v>
      </c>
      <c r="I22" s="63">
        <f t="shared" si="2"/>
        <v>23705.847719008267</v>
      </c>
      <c r="J22" s="59">
        <v>28684.075740000004</v>
      </c>
      <c r="K22" s="75">
        <f t="shared" si="3"/>
        <v>3041.7560336556207</v>
      </c>
      <c r="L22" s="53"/>
      <c r="M22" s="185"/>
      <c r="N22" s="186"/>
      <c r="O22" s="186"/>
      <c r="P22" s="187"/>
      <c r="Q22" s="104"/>
      <c r="R22" s="185"/>
      <c r="S22" s="186"/>
      <c r="T22" s="186"/>
      <c r="U22" s="187"/>
      <c r="V22" s="1"/>
      <c r="W22" s="10" t="s">
        <v>9</v>
      </c>
      <c r="X22" s="1"/>
      <c r="Y22" s="1"/>
      <c r="Z22" s="1"/>
    </row>
    <row r="23" spans="1:26" x14ac:dyDescent="0.25">
      <c r="A23" s="1"/>
      <c r="B23" s="10" t="s">
        <v>10</v>
      </c>
      <c r="C23" s="82"/>
      <c r="D23" s="83">
        <f t="shared" si="0"/>
        <v>0</v>
      </c>
      <c r="E23" s="85"/>
      <c r="F23" s="78" t="e">
        <f t="shared" si="1"/>
        <v>#DIV/0!</v>
      </c>
      <c r="G23" s="53"/>
      <c r="H23" s="58">
        <v>3.7704059999999995</v>
      </c>
      <c r="I23" s="63">
        <f t="shared" si="2"/>
        <v>12061.790727272724</v>
      </c>
      <c r="J23" s="59">
        <v>14594.766779999996</v>
      </c>
      <c r="K23" s="75">
        <f t="shared" si="3"/>
        <v>3870.8740597166457</v>
      </c>
      <c r="L23" s="53"/>
      <c r="M23" s="185"/>
      <c r="N23" s="186"/>
      <c r="O23" s="186"/>
      <c r="P23" s="187"/>
      <c r="Q23" s="104"/>
      <c r="R23" s="185"/>
      <c r="S23" s="186"/>
      <c r="T23" s="186"/>
      <c r="U23" s="187"/>
      <c r="V23" s="1"/>
      <c r="W23" s="10" t="s">
        <v>10</v>
      </c>
      <c r="X23" s="1"/>
      <c r="Y23" s="1"/>
      <c r="Z23" s="1"/>
    </row>
    <row r="24" spans="1:26" x14ac:dyDescent="0.25">
      <c r="A24" s="1"/>
      <c r="B24" s="10" t="s">
        <v>11</v>
      </c>
      <c r="C24" s="82"/>
      <c r="D24" s="83">
        <f t="shared" si="0"/>
        <v>0</v>
      </c>
      <c r="E24" s="85"/>
      <c r="F24" s="78" t="e">
        <f t="shared" si="1"/>
        <v>#DIV/0!</v>
      </c>
      <c r="G24" s="53"/>
      <c r="H24" s="58">
        <v>1.0681859999999999</v>
      </c>
      <c r="I24" s="63">
        <f t="shared" si="2"/>
        <v>6285.4537685950409</v>
      </c>
      <c r="J24" s="59">
        <v>7605.3990599999988</v>
      </c>
      <c r="K24" s="75">
        <f t="shared" si="3"/>
        <v>7119.9201824401371</v>
      </c>
      <c r="L24" s="53"/>
      <c r="M24" s="184"/>
      <c r="N24" s="180"/>
      <c r="O24" s="180"/>
      <c r="P24" s="182"/>
      <c r="Q24" s="104"/>
      <c r="R24" s="184"/>
      <c r="S24" s="180"/>
      <c r="T24" s="180"/>
      <c r="U24" s="182"/>
      <c r="V24" s="1"/>
      <c r="W24" s="10" t="s">
        <v>11</v>
      </c>
      <c r="X24" s="1"/>
      <c r="Y24" s="1"/>
      <c r="Z24" s="1"/>
    </row>
    <row r="25" spans="1:26" x14ac:dyDescent="0.25">
      <c r="A25" s="1"/>
      <c r="B25" s="10" t="s">
        <v>12</v>
      </c>
      <c r="C25" s="89"/>
      <c r="D25" s="83">
        <f t="shared" si="0"/>
        <v>0</v>
      </c>
      <c r="E25" s="85"/>
      <c r="F25" s="78" t="e">
        <f t="shared" si="1"/>
        <v>#DIV/0!</v>
      </c>
      <c r="G25" s="53"/>
      <c r="H25" s="58">
        <v>0.63249</v>
      </c>
      <c r="I25" s="63">
        <f t="shared" si="2"/>
        <v>4860.9934214876039</v>
      </c>
      <c r="J25" s="59">
        <v>5881.8020400000005</v>
      </c>
      <c r="K25" s="75">
        <f t="shared" si="3"/>
        <v>9299.4387895460804</v>
      </c>
      <c r="L25" s="53"/>
      <c r="M25" s="183"/>
      <c r="N25" s="179"/>
      <c r="O25" s="179">
        <f>N25*1.1</f>
        <v>0</v>
      </c>
      <c r="P25" s="181" t="e">
        <f>O25/M25</f>
        <v>#DIV/0!</v>
      </c>
      <c r="Q25" s="1"/>
      <c r="R25" s="183"/>
      <c r="S25" s="179"/>
      <c r="T25" s="179">
        <f>S25*1.1</f>
        <v>0</v>
      </c>
      <c r="U25" s="181" t="e">
        <f>T25/R25</f>
        <v>#DIV/0!</v>
      </c>
      <c r="V25" s="1"/>
      <c r="W25" s="10" t="s">
        <v>12</v>
      </c>
      <c r="X25" s="1"/>
      <c r="Y25" s="1"/>
      <c r="Z25" s="1"/>
    </row>
    <row r="26" spans="1:26" x14ac:dyDescent="0.25">
      <c r="A26" s="1"/>
      <c r="B26" s="10" t="s">
        <v>13</v>
      </c>
      <c r="C26" s="82"/>
      <c r="D26" s="83">
        <f t="shared" si="0"/>
        <v>0</v>
      </c>
      <c r="E26" s="85"/>
      <c r="F26" s="78" t="e">
        <f t="shared" si="1"/>
        <v>#DIV/0!</v>
      </c>
      <c r="G26" s="53"/>
      <c r="H26" s="58">
        <v>0.81240599999999996</v>
      </c>
      <c r="I26" s="63">
        <f t="shared" si="2"/>
        <v>5264.9883471074381</v>
      </c>
      <c r="J26" s="59">
        <v>6370.6359000000002</v>
      </c>
      <c r="K26" s="75">
        <f t="shared" si="3"/>
        <v>7841.6898693510393</v>
      </c>
      <c r="L26" s="53"/>
      <c r="M26" s="185"/>
      <c r="N26" s="186"/>
      <c r="O26" s="186"/>
      <c r="P26" s="187"/>
      <c r="Q26" s="1"/>
      <c r="R26" s="185"/>
      <c r="S26" s="186"/>
      <c r="T26" s="186"/>
      <c r="U26" s="187"/>
      <c r="V26" s="1"/>
      <c r="W26" s="10" t="s">
        <v>13</v>
      </c>
      <c r="X26" s="1"/>
      <c r="Y26" s="1"/>
      <c r="Z26" s="1"/>
    </row>
    <row r="27" spans="1:26" x14ac:dyDescent="0.25">
      <c r="A27" s="1"/>
      <c r="B27" s="10" t="s">
        <v>14</v>
      </c>
      <c r="C27" s="82"/>
      <c r="D27" s="83">
        <f t="shared" si="0"/>
        <v>0</v>
      </c>
      <c r="E27" s="85"/>
      <c r="F27" s="78" t="e">
        <f t="shared" si="1"/>
        <v>#DIV/0!</v>
      </c>
      <c r="G27" s="53"/>
      <c r="H27" s="160">
        <v>0.34869600000000001</v>
      </c>
      <c r="I27" s="161">
        <f t="shared" si="2"/>
        <v>4547.0140165289258</v>
      </c>
      <c r="J27" s="162">
        <v>5501.8869599999998</v>
      </c>
      <c r="K27" s="75">
        <f t="shared" si="3"/>
        <v>15778.463073852294</v>
      </c>
      <c r="L27" s="53"/>
      <c r="M27" s="185"/>
      <c r="N27" s="186"/>
      <c r="O27" s="186"/>
      <c r="P27" s="187"/>
      <c r="Q27" s="1"/>
      <c r="R27" s="185"/>
      <c r="S27" s="186"/>
      <c r="T27" s="186"/>
      <c r="U27" s="187"/>
      <c r="V27" s="1"/>
      <c r="W27" s="10" t="s">
        <v>14</v>
      </c>
      <c r="X27" s="1"/>
      <c r="Y27" s="1"/>
      <c r="Z27" s="1"/>
    </row>
    <row r="28" spans="1:26" x14ac:dyDescent="0.25">
      <c r="A28" s="1"/>
      <c r="B28" s="10" t="s">
        <v>15</v>
      </c>
      <c r="C28" s="82"/>
      <c r="D28" s="83">
        <f t="shared" si="0"/>
        <v>0</v>
      </c>
      <c r="E28" s="85"/>
      <c r="F28" s="78" t="e">
        <f t="shared" si="1"/>
        <v>#DIV/0!</v>
      </c>
      <c r="G28" s="53"/>
      <c r="H28" s="58">
        <v>0.49520400000000003</v>
      </c>
      <c r="I28" s="68">
        <f t="shared" si="2"/>
        <v>4757.4360991735539</v>
      </c>
      <c r="J28" s="59">
        <v>5756.4976799999995</v>
      </c>
      <c r="K28" s="75">
        <f t="shared" si="3"/>
        <v>11624.497540407589</v>
      </c>
      <c r="L28" s="53"/>
      <c r="M28" s="185"/>
      <c r="N28" s="186"/>
      <c r="O28" s="186"/>
      <c r="P28" s="187"/>
      <c r="Q28" s="1"/>
      <c r="R28" s="185"/>
      <c r="S28" s="186"/>
      <c r="T28" s="186"/>
      <c r="U28" s="187"/>
      <c r="V28" s="1"/>
      <c r="W28" s="10" t="s">
        <v>15</v>
      </c>
      <c r="X28" s="1"/>
      <c r="Y28" s="1"/>
      <c r="Z28" s="1"/>
    </row>
    <row r="29" spans="1:26" x14ac:dyDescent="0.25">
      <c r="A29" s="1"/>
      <c r="B29" s="10" t="s">
        <v>16</v>
      </c>
      <c r="C29" s="82"/>
      <c r="D29" s="83">
        <f t="shared" si="0"/>
        <v>0</v>
      </c>
      <c r="E29" s="85"/>
      <c r="F29" s="78" t="e">
        <f t="shared" si="1"/>
        <v>#DIV/0!</v>
      </c>
      <c r="G29" s="53"/>
      <c r="H29" s="58">
        <v>2.1826560000000002</v>
      </c>
      <c r="I29" s="68">
        <f t="shared" si="2"/>
        <v>8374.4100495867769</v>
      </c>
      <c r="J29" s="59">
        <v>10133.03616</v>
      </c>
      <c r="K29" s="75">
        <f t="shared" si="3"/>
        <v>4642.525510204081</v>
      </c>
      <c r="L29" s="53"/>
      <c r="M29" s="185"/>
      <c r="N29" s="186"/>
      <c r="O29" s="186"/>
      <c r="P29" s="187"/>
      <c r="Q29" s="1"/>
      <c r="R29" s="185"/>
      <c r="S29" s="186"/>
      <c r="T29" s="186"/>
      <c r="U29" s="187"/>
      <c r="V29" s="1"/>
      <c r="W29" s="10" t="s">
        <v>16</v>
      </c>
      <c r="X29" s="1"/>
      <c r="Y29" s="1"/>
      <c r="Z29" s="1"/>
    </row>
    <row r="30" spans="1:26" x14ac:dyDescent="0.25">
      <c r="A30" s="1"/>
      <c r="B30" s="10" t="s">
        <v>17</v>
      </c>
      <c r="C30" s="82"/>
      <c r="D30" s="83">
        <f t="shared" si="0"/>
        <v>0</v>
      </c>
      <c r="E30" s="85"/>
      <c r="F30" s="78" t="e">
        <f t="shared" si="1"/>
        <v>#DIV/0!</v>
      </c>
      <c r="G30" s="53"/>
      <c r="H30" s="58">
        <v>4.139634</v>
      </c>
      <c r="I30" s="68">
        <f t="shared" si="2"/>
        <v>12521.249950413223</v>
      </c>
      <c r="J30" s="59">
        <v>15150.712439999999</v>
      </c>
      <c r="K30" s="75">
        <f t="shared" si="3"/>
        <v>3659.9159345971166</v>
      </c>
      <c r="L30" s="53"/>
      <c r="M30" s="184"/>
      <c r="N30" s="180"/>
      <c r="O30" s="180"/>
      <c r="P30" s="182"/>
      <c r="Q30" s="1"/>
      <c r="R30" s="184"/>
      <c r="S30" s="180"/>
      <c r="T30" s="180"/>
      <c r="U30" s="182"/>
      <c r="V30" s="1"/>
      <c r="W30" s="10" t="s">
        <v>17</v>
      </c>
      <c r="X30" s="1"/>
      <c r="Y30" s="1"/>
      <c r="Z30" s="1"/>
    </row>
    <row r="31" spans="1:26" x14ac:dyDescent="0.25">
      <c r="A31" s="1"/>
      <c r="B31" s="10" t="s">
        <v>18</v>
      </c>
      <c r="C31" s="82"/>
      <c r="D31" s="83">
        <f t="shared" si="0"/>
        <v>0</v>
      </c>
      <c r="E31" s="85"/>
      <c r="F31" s="78" t="e">
        <f t="shared" si="1"/>
        <v>#DIV/0!</v>
      </c>
      <c r="G31" s="53"/>
      <c r="H31" s="58">
        <v>6.0158759999999996</v>
      </c>
      <c r="I31" s="68">
        <f t="shared" si="2"/>
        <v>16507.643157024791</v>
      </c>
      <c r="J31" s="59">
        <v>19974.248219999998</v>
      </c>
      <c r="K31" s="75">
        <f t="shared" si="3"/>
        <v>3320.2559726962454</v>
      </c>
      <c r="L31" s="53"/>
      <c r="M31" s="183"/>
      <c r="N31" s="179"/>
      <c r="O31" s="179">
        <f>N31*1.1</f>
        <v>0</v>
      </c>
      <c r="P31" s="181" t="e">
        <f>O31/M31</f>
        <v>#DIV/0!</v>
      </c>
      <c r="Q31" s="1"/>
      <c r="R31" s="183"/>
      <c r="S31" s="179"/>
      <c r="T31" s="179">
        <f>S31*1.1</f>
        <v>0</v>
      </c>
      <c r="U31" s="181" t="e">
        <f>T31/R31</f>
        <v>#DIV/0!</v>
      </c>
      <c r="V31" s="1"/>
      <c r="W31" s="10" t="s">
        <v>18</v>
      </c>
      <c r="X31" s="1"/>
      <c r="Y31" s="1"/>
      <c r="Z31" s="1"/>
    </row>
    <row r="32" spans="1:26" x14ac:dyDescent="0.25">
      <c r="A32" s="1"/>
      <c r="B32" s="10" t="s">
        <v>19</v>
      </c>
      <c r="C32" s="76"/>
      <c r="D32" s="86">
        <f t="shared" si="0"/>
        <v>0</v>
      </c>
      <c r="E32" s="87"/>
      <c r="F32" s="78" t="e">
        <f t="shared" si="1"/>
        <v>#DIV/0!</v>
      </c>
      <c r="G32" s="53"/>
      <c r="H32" s="54">
        <v>7.8560999999999996</v>
      </c>
      <c r="I32" s="69">
        <f t="shared" si="2"/>
        <v>20006.498429752064</v>
      </c>
      <c r="J32" s="55">
        <v>24207.863099999999</v>
      </c>
      <c r="K32" s="75">
        <f t="shared" si="3"/>
        <v>3081.4097452934661</v>
      </c>
      <c r="L32" s="53"/>
      <c r="M32" s="184"/>
      <c r="N32" s="180"/>
      <c r="O32" s="180"/>
      <c r="P32" s="182"/>
      <c r="Q32" s="1"/>
      <c r="R32" s="184"/>
      <c r="S32" s="180"/>
      <c r="T32" s="180"/>
      <c r="U32" s="182"/>
      <c r="V32" s="1"/>
      <c r="W32" s="10" t="s">
        <v>19</v>
      </c>
      <c r="X32" s="1"/>
      <c r="Y32" s="1"/>
      <c r="Z32" s="1"/>
    </row>
    <row r="33" spans="1:26" x14ac:dyDescent="0.25">
      <c r="A33" s="1">
        <v>2021</v>
      </c>
      <c r="B33" s="10" t="s">
        <v>8</v>
      </c>
      <c r="C33" s="79"/>
      <c r="D33" s="80">
        <f t="shared" si="0"/>
        <v>0</v>
      </c>
      <c r="E33" s="88"/>
      <c r="F33" s="78" t="e">
        <f t="shared" si="1"/>
        <v>#DIV/0!</v>
      </c>
      <c r="G33" s="53"/>
      <c r="H33" s="56"/>
      <c r="I33" s="66"/>
      <c r="J33" s="57"/>
      <c r="K33" s="75"/>
      <c r="L33" s="53"/>
      <c r="M33" s="100"/>
      <c r="N33" s="73"/>
      <c r="O33" s="73"/>
      <c r="P33" s="101"/>
      <c r="Q33" s="1"/>
      <c r="R33" s="183"/>
      <c r="S33" s="179"/>
      <c r="T33" s="179">
        <f>S33*1.1</f>
        <v>0</v>
      </c>
      <c r="U33" s="181" t="e">
        <f>T33/R33</f>
        <v>#DIV/0!</v>
      </c>
      <c r="V33" s="1"/>
      <c r="W33" s="10" t="s">
        <v>8</v>
      </c>
      <c r="X33" s="1">
        <v>2021</v>
      </c>
      <c r="Y33" s="1"/>
      <c r="Z33" s="1"/>
    </row>
    <row r="34" spans="1:26" x14ac:dyDescent="0.25">
      <c r="A34" s="1"/>
      <c r="B34" s="10" t="s">
        <v>9</v>
      </c>
      <c r="C34" s="82"/>
      <c r="D34" s="83">
        <f t="shared" si="0"/>
        <v>0</v>
      </c>
      <c r="E34" s="85"/>
      <c r="F34" s="78" t="e">
        <f t="shared" si="1"/>
        <v>#DIV/0!</v>
      </c>
      <c r="G34" s="53"/>
      <c r="H34" s="58"/>
      <c r="I34" s="68"/>
      <c r="J34" s="59"/>
      <c r="K34" s="75"/>
      <c r="L34" s="53"/>
      <c r="M34" s="100"/>
      <c r="N34" s="73"/>
      <c r="O34" s="73"/>
      <c r="P34" s="101"/>
      <c r="Q34" s="1"/>
      <c r="R34" s="184"/>
      <c r="S34" s="180"/>
      <c r="T34" s="180"/>
      <c r="U34" s="182"/>
      <c r="V34" s="1"/>
      <c r="W34" s="10" t="s">
        <v>9</v>
      </c>
      <c r="X34" s="1"/>
      <c r="Y34" s="1"/>
      <c r="Z34" s="1"/>
    </row>
    <row r="35" spans="1:26" x14ac:dyDescent="0.25">
      <c r="A35" s="1"/>
      <c r="B35" s="10" t="s">
        <v>10</v>
      </c>
      <c r="C35" s="82"/>
      <c r="D35" s="83">
        <f t="shared" si="0"/>
        <v>0</v>
      </c>
      <c r="E35" s="85"/>
      <c r="F35" s="78" t="e">
        <f t="shared" si="1"/>
        <v>#DIV/0!</v>
      </c>
      <c r="G35" s="53"/>
      <c r="H35" s="58"/>
      <c r="I35" s="68"/>
      <c r="J35" s="59"/>
      <c r="K35" s="75"/>
      <c r="L35" s="53"/>
      <c r="M35" s="100"/>
      <c r="N35" s="73"/>
      <c r="O35" s="73"/>
      <c r="P35" s="101"/>
      <c r="Q35" s="1"/>
      <c r="R35" s="100"/>
      <c r="S35" s="73"/>
      <c r="T35" s="73"/>
      <c r="U35" s="101"/>
      <c r="V35" s="1"/>
      <c r="W35" s="10" t="s">
        <v>10</v>
      </c>
      <c r="X35" s="1"/>
      <c r="Y35" s="1"/>
      <c r="Z35" s="1"/>
    </row>
    <row r="36" spans="1:26" x14ac:dyDescent="0.25">
      <c r="A36" s="1"/>
      <c r="B36" s="10" t="s">
        <v>11</v>
      </c>
      <c r="C36" s="82"/>
      <c r="D36" s="83">
        <f t="shared" si="0"/>
        <v>0</v>
      </c>
      <c r="E36" s="85"/>
      <c r="F36" s="78" t="e">
        <f t="shared" si="1"/>
        <v>#DIV/0!</v>
      </c>
      <c r="G36" s="53"/>
      <c r="H36" s="58"/>
      <c r="I36" s="68"/>
      <c r="J36" s="59"/>
      <c r="K36" s="75"/>
      <c r="L36" s="53"/>
      <c r="M36" s="100"/>
      <c r="N36" s="73"/>
      <c r="O36" s="73"/>
      <c r="P36" s="101"/>
      <c r="Q36" s="1"/>
      <c r="R36" s="100"/>
      <c r="S36" s="73"/>
      <c r="T36" s="73"/>
      <c r="U36" s="101"/>
      <c r="V36" s="1"/>
      <c r="W36" s="10" t="s">
        <v>11</v>
      </c>
      <c r="X36" s="1"/>
      <c r="Y36" s="1"/>
      <c r="Z36" s="1"/>
    </row>
    <row r="37" spans="1:26" x14ac:dyDescent="0.25">
      <c r="A37" s="1"/>
      <c r="B37" s="10" t="s">
        <v>12</v>
      </c>
      <c r="C37" s="82"/>
      <c r="D37" s="83">
        <f t="shared" si="0"/>
        <v>0</v>
      </c>
      <c r="E37" s="85"/>
      <c r="F37" s="78" t="e">
        <f t="shared" si="1"/>
        <v>#DIV/0!</v>
      </c>
      <c r="G37" s="53"/>
      <c r="H37" s="58"/>
      <c r="I37" s="68"/>
      <c r="J37" s="59"/>
      <c r="K37" s="75"/>
      <c r="L37" s="53"/>
      <c r="M37" s="100"/>
      <c r="N37" s="73"/>
      <c r="O37" s="73"/>
      <c r="P37" s="101"/>
      <c r="Q37" s="1"/>
      <c r="R37" s="100"/>
      <c r="S37" s="73"/>
      <c r="T37" s="73"/>
      <c r="U37" s="101"/>
      <c r="V37" s="1"/>
      <c r="W37" s="10" t="s">
        <v>12</v>
      </c>
      <c r="X37" s="1"/>
      <c r="Y37" s="1"/>
      <c r="Z37" s="1"/>
    </row>
    <row r="38" spans="1:26" x14ac:dyDescent="0.25">
      <c r="A38" s="1"/>
      <c r="B38" s="10" t="s">
        <v>13</v>
      </c>
      <c r="C38" s="82"/>
      <c r="D38" s="83">
        <f t="shared" si="0"/>
        <v>0</v>
      </c>
      <c r="E38" s="84"/>
      <c r="F38" s="78" t="e">
        <f t="shared" si="1"/>
        <v>#DIV/0!</v>
      </c>
      <c r="G38" s="53"/>
      <c r="H38" s="58"/>
      <c r="I38" s="68"/>
      <c r="J38" s="59"/>
      <c r="K38" s="75"/>
      <c r="L38" s="53"/>
      <c r="M38" s="100"/>
      <c r="N38" s="73"/>
      <c r="O38" s="73"/>
      <c r="P38" s="101"/>
      <c r="Q38" s="1"/>
      <c r="R38" s="100"/>
      <c r="S38" s="73"/>
      <c r="T38" s="73"/>
      <c r="U38" s="101"/>
      <c r="V38" s="1"/>
      <c r="W38" s="10" t="s">
        <v>13</v>
      </c>
      <c r="X38" s="1"/>
      <c r="Y38" s="1"/>
      <c r="Z38" s="1"/>
    </row>
    <row r="39" spans="1:26" x14ac:dyDescent="0.25">
      <c r="A39" s="1"/>
      <c r="B39" s="10" t="s">
        <v>14</v>
      </c>
      <c r="C39" s="82"/>
      <c r="D39" s="83">
        <f t="shared" si="0"/>
        <v>0</v>
      </c>
      <c r="E39" s="84"/>
      <c r="F39" s="78" t="e">
        <f t="shared" si="1"/>
        <v>#DIV/0!</v>
      </c>
      <c r="G39" s="53"/>
      <c r="H39" s="58"/>
      <c r="I39" s="68"/>
      <c r="J39" s="59"/>
      <c r="K39" s="75"/>
      <c r="L39" s="53"/>
      <c r="M39" s="100"/>
      <c r="N39" s="73"/>
      <c r="O39" s="73"/>
      <c r="P39" s="101"/>
      <c r="Q39" s="1"/>
      <c r="R39" s="100"/>
      <c r="S39" s="73"/>
      <c r="T39" s="73"/>
      <c r="U39" s="101"/>
      <c r="V39" s="1"/>
      <c r="W39" s="10" t="s">
        <v>14</v>
      </c>
      <c r="X39" s="1"/>
      <c r="Y39" s="1"/>
      <c r="Z39" s="1"/>
    </row>
    <row r="40" spans="1:26" x14ac:dyDescent="0.25">
      <c r="A40" s="1"/>
      <c r="B40" s="10" t="s">
        <v>15</v>
      </c>
      <c r="C40" s="82"/>
      <c r="D40" s="83">
        <f t="shared" si="0"/>
        <v>0</v>
      </c>
      <c r="E40" s="84"/>
      <c r="F40" s="78" t="e">
        <f t="shared" si="1"/>
        <v>#DIV/0!</v>
      </c>
      <c r="G40" s="53"/>
      <c r="H40" s="58"/>
      <c r="I40" s="68"/>
      <c r="J40" s="59"/>
      <c r="K40" s="75"/>
      <c r="L40" s="53"/>
      <c r="M40" s="100"/>
      <c r="N40" s="73"/>
      <c r="O40" s="73"/>
      <c r="P40" s="101"/>
      <c r="Q40" s="1"/>
      <c r="R40" s="100"/>
      <c r="S40" s="73"/>
      <c r="T40" s="73"/>
      <c r="U40" s="101"/>
      <c r="V40" s="1"/>
      <c r="W40" s="10" t="s">
        <v>15</v>
      </c>
      <c r="X40" s="1"/>
      <c r="Y40" s="1"/>
      <c r="Z40" s="1"/>
    </row>
    <row r="41" spans="1:26" x14ac:dyDescent="0.25">
      <c r="A41" s="1"/>
      <c r="B41" s="10" t="s">
        <v>16</v>
      </c>
      <c r="C41" s="82"/>
      <c r="D41" s="83">
        <f t="shared" si="0"/>
        <v>0</v>
      </c>
      <c r="E41" s="84"/>
      <c r="F41" s="78" t="e">
        <f t="shared" si="1"/>
        <v>#DIV/0!</v>
      </c>
      <c r="G41" s="53"/>
      <c r="H41" s="58"/>
      <c r="I41" s="68"/>
      <c r="J41" s="59"/>
      <c r="K41" s="75"/>
      <c r="L41" s="53"/>
      <c r="M41" s="100"/>
      <c r="N41" s="73"/>
      <c r="O41" s="73"/>
      <c r="P41" s="101"/>
      <c r="Q41" s="1"/>
      <c r="R41" s="100"/>
      <c r="S41" s="73"/>
      <c r="T41" s="73"/>
      <c r="U41" s="101"/>
      <c r="V41" s="1"/>
      <c r="W41" s="10" t="s">
        <v>16</v>
      </c>
      <c r="X41" s="1"/>
      <c r="Y41" s="1"/>
      <c r="Z41" s="1"/>
    </row>
    <row r="42" spans="1:26" x14ac:dyDescent="0.25">
      <c r="A42" s="1"/>
      <c r="B42" s="10" t="s">
        <v>17</v>
      </c>
      <c r="C42" s="82"/>
      <c r="D42" s="83">
        <f t="shared" si="0"/>
        <v>0</v>
      </c>
      <c r="E42" s="84"/>
      <c r="F42" s="78" t="e">
        <f t="shared" si="1"/>
        <v>#DIV/0!</v>
      </c>
      <c r="G42" s="53"/>
      <c r="H42" s="58"/>
      <c r="I42" s="68"/>
      <c r="J42" s="59"/>
      <c r="K42" s="75"/>
      <c r="L42" s="53"/>
      <c r="M42" s="100"/>
      <c r="N42" s="73"/>
      <c r="O42" s="73"/>
      <c r="P42" s="101"/>
      <c r="Q42" s="1"/>
      <c r="R42" s="100"/>
      <c r="S42" s="73"/>
      <c r="T42" s="73"/>
      <c r="U42" s="101"/>
      <c r="V42" s="1"/>
      <c r="W42" s="10" t="s">
        <v>17</v>
      </c>
      <c r="X42" s="1"/>
      <c r="Y42" s="1"/>
      <c r="Z42" s="1"/>
    </row>
    <row r="43" spans="1:26" x14ac:dyDescent="0.25">
      <c r="A43" s="1"/>
      <c r="B43" s="10" t="s">
        <v>18</v>
      </c>
      <c r="C43" s="82"/>
      <c r="D43" s="83">
        <f t="shared" si="0"/>
        <v>0</v>
      </c>
      <c r="E43" s="84"/>
      <c r="F43" s="78" t="e">
        <f t="shared" si="1"/>
        <v>#DIV/0!</v>
      </c>
      <c r="G43" s="53"/>
      <c r="H43" s="58"/>
      <c r="I43" s="68"/>
      <c r="J43" s="59"/>
      <c r="K43" s="75"/>
      <c r="L43" s="53"/>
      <c r="M43" s="100"/>
      <c r="N43" s="73"/>
      <c r="O43" s="73"/>
      <c r="P43" s="101"/>
      <c r="Q43" s="1"/>
      <c r="R43" s="100"/>
      <c r="S43" s="73"/>
      <c r="T43" s="73"/>
      <c r="U43" s="101"/>
      <c r="V43" s="1"/>
      <c r="W43" s="10" t="s">
        <v>18</v>
      </c>
      <c r="X43" s="1"/>
      <c r="Y43" s="1"/>
      <c r="Z43" s="1"/>
    </row>
    <row r="44" spans="1:26" x14ac:dyDescent="0.25">
      <c r="A44" s="1"/>
      <c r="B44" s="10" t="s">
        <v>19</v>
      </c>
      <c r="C44" s="76"/>
      <c r="D44" s="86">
        <f t="shared" si="0"/>
        <v>0</v>
      </c>
      <c r="E44" s="77"/>
      <c r="F44" s="78" t="e">
        <f t="shared" si="1"/>
        <v>#DIV/0!</v>
      </c>
      <c r="G44" s="53"/>
      <c r="H44" s="54"/>
      <c r="I44" s="69"/>
      <c r="J44" s="55"/>
      <c r="K44" s="75"/>
      <c r="L44" s="53"/>
      <c r="M44" s="102"/>
      <c r="N44" s="74"/>
      <c r="O44" s="74"/>
      <c r="P44" s="103"/>
      <c r="Q44" s="1"/>
      <c r="R44" s="102"/>
      <c r="S44" s="74"/>
      <c r="T44" s="74"/>
      <c r="U44" s="103"/>
      <c r="V44" s="1"/>
      <c r="W44" s="10" t="s">
        <v>19</v>
      </c>
      <c r="X44" s="1"/>
      <c r="Y44" s="1"/>
      <c r="Z44" s="1"/>
    </row>
  </sheetData>
  <mergeCells count="46">
    <mergeCell ref="T9:T14"/>
    <mergeCell ref="U9:U14"/>
    <mergeCell ref="M15:M20"/>
    <mergeCell ref="N15:N20"/>
    <mergeCell ref="O15:O20"/>
    <mergeCell ref="P15:P20"/>
    <mergeCell ref="R15:R20"/>
    <mergeCell ref="S15:S20"/>
    <mergeCell ref="T15:T20"/>
    <mergeCell ref="U15:U20"/>
    <mergeCell ref="M9:M14"/>
    <mergeCell ref="N9:N14"/>
    <mergeCell ref="O9:O14"/>
    <mergeCell ref="P9:P14"/>
    <mergeCell ref="R9:R14"/>
    <mergeCell ref="S9:S14"/>
    <mergeCell ref="S25:S30"/>
    <mergeCell ref="T25:T30"/>
    <mergeCell ref="U25:U30"/>
    <mergeCell ref="M21:M24"/>
    <mergeCell ref="N21:N24"/>
    <mergeCell ref="O21:O24"/>
    <mergeCell ref="P21:P24"/>
    <mergeCell ref="R21:R24"/>
    <mergeCell ref="S21:S24"/>
    <mergeCell ref="M25:M30"/>
    <mergeCell ref="N25:N30"/>
    <mergeCell ref="O25:O30"/>
    <mergeCell ref="P25:P30"/>
    <mergeCell ref="R25:R30"/>
    <mergeCell ref="M3:U3"/>
    <mergeCell ref="C3:F3"/>
    <mergeCell ref="T31:T32"/>
    <mergeCell ref="U31:U32"/>
    <mergeCell ref="R33:R34"/>
    <mergeCell ref="S33:S34"/>
    <mergeCell ref="T33:T34"/>
    <mergeCell ref="U33:U34"/>
    <mergeCell ref="M31:M32"/>
    <mergeCell ref="N31:N32"/>
    <mergeCell ref="O31:O32"/>
    <mergeCell ref="P31:P32"/>
    <mergeCell ref="R31:R32"/>
    <mergeCell ref="S31:S32"/>
    <mergeCell ref="T21:T24"/>
    <mergeCell ref="U21:U24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H17"/>
  <sheetViews>
    <sheetView zoomScaleNormal="100" workbookViewId="0">
      <selection activeCell="B18" sqref="B18"/>
    </sheetView>
  </sheetViews>
  <sheetFormatPr defaultColWidth="9.140625" defaultRowHeight="12.75" x14ac:dyDescent="0.2"/>
  <cols>
    <col min="1" max="1" width="2.140625" style="50" customWidth="1"/>
    <col min="2" max="3" width="19.5703125" style="50" customWidth="1"/>
    <col min="4" max="4" width="10.28515625" style="50" customWidth="1"/>
    <col min="5" max="5" width="28.42578125" style="50" customWidth="1"/>
    <col min="6" max="6" width="2.42578125" style="50" customWidth="1"/>
    <col min="7" max="7" width="2" style="50" customWidth="1"/>
    <col min="8" max="8" width="15.42578125" style="50" customWidth="1"/>
    <col min="9" max="16384" width="9.140625" style="50"/>
  </cols>
  <sheetData>
    <row r="2" spans="2:8" x14ac:dyDescent="0.2">
      <c r="B2" s="200" t="s">
        <v>76</v>
      </c>
      <c r="C2" s="201"/>
      <c r="D2" s="201"/>
      <c r="E2" s="202"/>
    </row>
    <row r="4" spans="2:8" ht="24" customHeight="1" x14ac:dyDescent="0.2">
      <c r="B4" s="194" t="s">
        <v>75</v>
      </c>
      <c r="C4" s="195"/>
      <c r="D4" s="196"/>
      <c r="E4" s="51" t="s">
        <v>88</v>
      </c>
      <c r="H4" s="52"/>
    </row>
    <row r="5" spans="2:8" ht="24" customHeight="1" x14ac:dyDescent="0.2">
      <c r="B5" s="194" t="s">
        <v>77</v>
      </c>
      <c r="C5" s="195"/>
      <c r="D5" s="196"/>
      <c r="E5" s="51" t="s">
        <v>89</v>
      </c>
      <c r="H5" s="52"/>
    </row>
    <row r="6" spans="2:8" ht="26.25" customHeight="1" x14ac:dyDescent="0.2">
      <c r="B6" s="197" t="s">
        <v>74</v>
      </c>
      <c r="C6" s="198"/>
      <c r="D6" s="199"/>
      <c r="E6" s="51" t="s">
        <v>78</v>
      </c>
      <c r="H6" s="52"/>
    </row>
    <row r="7" spans="2:8" ht="27" customHeight="1" x14ac:dyDescent="0.2">
      <c r="B7" s="206" t="s">
        <v>73</v>
      </c>
      <c r="C7" s="195"/>
      <c r="D7" s="196"/>
      <c r="E7" s="51" t="s">
        <v>79</v>
      </c>
      <c r="H7" s="52"/>
    </row>
    <row r="8" spans="2:8" ht="27" customHeight="1" x14ac:dyDescent="0.2">
      <c r="B8" s="206" t="s">
        <v>72</v>
      </c>
      <c r="C8" s="195"/>
      <c r="D8" s="196"/>
      <c r="E8" s="51" t="s">
        <v>80</v>
      </c>
      <c r="H8" s="52"/>
    </row>
    <row r="10" spans="2:8" ht="21.75" customHeight="1" x14ac:dyDescent="0.2">
      <c r="B10" s="194" t="s">
        <v>71</v>
      </c>
      <c r="C10" s="195"/>
      <c r="D10" s="196"/>
      <c r="E10" s="51">
        <v>48</v>
      </c>
      <c r="F10" s="191" t="s">
        <v>90</v>
      </c>
      <c r="G10" s="192"/>
      <c r="H10" s="192"/>
    </row>
    <row r="11" spans="2:8" ht="24.75" customHeight="1" x14ac:dyDescent="0.2">
      <c r="B11" s="203" t="s">
        <v>70</v>
      </c>
      <c r="C11" s="204"/>
      <c r="D11" s="205"/>
      <c r="E11" s="51">
        <v>48</v>
      </c>
      <c r="F11" s="193"/>
      <c r="G11" s="192"/>
      <c r="H11" s="192"/>
    </row>
    <row r="12" spans="2:8" ht="20.25" customHeight="1" x14ac:dyDescent="0.2">
      <c r="B12" s="194" t="s">
        <v>69</v>
      </c>
      <c r="C12" s="195"/>
      <c r="D12" s="196"/>
      <c r="E12" s="51" t="s">
        <v>91</v>
      </c>
      <c r="F12" s="193"/>
      <c r="G12" s="192"/>
      <c r="H12" s="192"/>
    </row>
    <row r="13" spans="2:8" ht="20.25" customHeight="1" x14ac:dyDescent="0.2">
      <c r="B13" s="194" t="s">
        <v>68</v>
      </c>
      <c r="C13" s="195"/>
      <c r="D13" s="196"/>
      <c r="E13" s="51" t="s">
        <v>91</v>
      </c>
      <c r="F13" s="193"/>
      <c r="G13" s="192"/>
      <c r="H13" s="192"/>
    </row>
    <row r="15" spans="2:8" x14ac:dyDescent="0.2">
      <c r="B15" s="189" t="s">
        <v>198</v>
      </c>
      <c r="C15" s="190"/>
      <c r="D15" s="190"/>
      <c r="E15" s="190"/>
    </row>
    <row r="16" spans="2:8" x14ac:dyDescent="0.2">
      <c r="B16" s="190"/>
      <c r="C16" s="190"/>
      <c r="D16" s="190"/>
      <c r="E16" s="190"/>
    </row>
    <row r="17" spans="2:5" x14ac:dyDescent="0.2">
      <c r="B17" s="190"/>
      <c r="C17" s="190"/>
      <c r="D17" s="190"/>
      <c r="E17" s="190"/>
    </row>
  </sheetData>
  <mergeCells count="12">
    <mergeCell ref="B15:E17"/>
    <mergeCell ref="F10:H13"/>
    <mergeCell ref="B13:D13"/>
    <mergeCell ref="B6:D6"/>
    <mergeCell ref="B2:E2"/>
    <mergeCell ref="B5:D5"/>
    <mergeCell ref="B10:D10"/>
    <mergeCell ref="B11:D11"/>
    <mergeCell ref="B12:D12"/>
    <mergeCell ref="B4:D4"/>
    <mergeCell ref="B7:D7"/>
    <mergeCell ref="B8:D8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7"/>
  <sheetViews>
    <sheetView zoomScale="85" zoomScaleNormal="85" workbookViewId="0">
      <selection activeCell="D3" sqref="D3"/>
    </sheetView>
  </sheetViews>
  <sheetFormatPr defaultColWidth="9.140625" defaultRowHeight="12.75" outlineLevelRow="1" outlineLevelCol="1" x14ac:dyDescent="0.2"/>
  <cols>
    <col min="1" max="2" width="9.140625" style="11"/>
    <col min="3" max="3" width="35.28515625" style="11" customWidth="1"/>
    <col min="4" max="4" width="20.140625" style="11" customWidth="1"/>
    <col min="5" max="5" width="8" style="11" customWidth="1"/>
    <col min="6" max="7" width="9.140625" style="11"/>
    <col min="8" max="8" width="11.140625" style="11" customWidth="1"/>
    <col min="9" max="9" width="12.85546875" style="11" customWidth="1"/>
    <col min="10" max="10" width="11" style="11" customWidth="1"/>
    <col min="11" max="11" width="11.28515625" style="11" customWidth="1"/>
    <col min="12" max="12" width="30.140625" style="11" customWidth="1"/>
    <col min="13" max="14" width="9.140625" style="11"/>
    <col min="15" max="15" width="9.140625" style="11" customWidth="1" outlineLevel="1"/>
    <col min="16" max="16" width="11.42578125" style="11" customWidth="1"/>
    <col min="17" max="17" width="9.140625" style="11"/>
    <col min="18" max="18" width="12.5703125" style="11" customWidth="1"/>
    <col min="19" max="16384" width="9.140625" style="11"/>
  </cols>
  <sheetData>
    <row r="1" spans="2:20" ht="13.5" thickBot="1" x14ac:dyDescent="0.25">
      <c r="C1" s="39"/>
      <c r="D1" s="39"/>
      <c r="E1" s="40"/>
      <c r="F1" s="40"/>
      <c r="G1" s="40"/>
      <c r="H1" s="40"/>
      <c r="I1" s="40"/>
      <c r="J1" s="41"/>
      <c r="K1" s="42"/>
      <c r="L1" s="39"/>
      <c r="M1" s="40"/>
      <c r="N1" s="39"/>
      <c r="O1" s="41"/>
      <c r="P1" s="40"/>
      <c r="Q1" s="40"/>
      <c r="R1" s="40"/>
    </row>
    <row r="2" spans="2:20" ht="15" customHeight="1" x14ac:dyDescent="0.2">
      <c r="B2" s="207" t="s">
        <v>166</v>
      </c>
      <c r="C2" s="208"/>
      <c r="D2" s="238" t="s">
        <v>106</v>
      </c>
      <c r="E2" s="43" t="s">
        <v>44</v>
      </c>
      <c r="F2" s="12"/>
      <c r="G2" s="12"/>
      <c r="H2" s="12"/>
      <c r="I2" s="12"/>
      <c r="J2" s="12"/>
      <c r="K2" s="13"/>
      <c r="L2" s="44" t="s">
        <v>20</v>
      </c>
      <c r="M2" s="12"/>
      <c r="N2" s="12"/>
      <c r="O2" s="12"/>
      <c r="P2" s="12"/>
      <c r="Q2" s="12"/>
      <c r="R2" s="14"/>
    </row>
    <row r="3" spans="2:20" ht="51.75" customHeight="1" x14ac:dyDescent="0.2">
      <c r="B3" s="116" t="s">
        <v>112</v>
      </c>
      <c r="C3" s="15" t="s">
        <v>45</v>
      </c>
      <c r="D3" s="122" t="s">
        <v>21</v>
      </c>
      <c r="E3" s="16" t="s">
        <v>22</v>
      </c>
      <c r="F3" s="16" t="s">
        <v>23</v>
      </c>
      <c r="G3" s="16" t="s">
        <v>24</v>
      </c>
      <c r="H3" s="16" t="s">
        <v>25</v>
      </c>
      <c r="I3" s="16" t="s">
        <v>26</v>
      </c>
      <c r="J3" s="16" t="s">
        <v>27</v>
      </c>
      <c r="K3" s="17" t="s">
        <v>28</v>
      </c>
      <c r="L3" s="45" t="s">
        <v>29</v>
      </c>
      <c r="M3" s="18" t="s">
        <v>30</v>
      </c>
      <c r="N3" s="18" t="s">
        <v>31</v>
      </c>
      <c r="O3" s="18" t="s">
        <v>32</v>
      </c>
      <c r="P3" s="18" t="s">
        <v>33</v>
      </c>
      <c r="Q3" s="18" t="s">
        <v>34</v>
      </c>
      <c r="R3" s="19" t="s">
        <v>35</v>
      </c>
    </row>
    <row r="4" spans="2:20" ht="16.5" customHeight="1" thickBot="1" x14ac:dyDescent="0.25">
      <c r="B4" s="117"/>
      <c r="C4" s="21"/>
      <c r="D4" s="123"/>
      <c r="E4" s="46" t="s">
        <v>36</v>
      </c>
      <c r="F4" s="22" t="s">
        <v>37</v>
      </c>
      <c r="G4" s="22" t="s">
        <v>38</v>
      </c>
      <c r="H4" s="22" t="s">
        <v>37</v>
      </c>
      <c r="I4" s="46" t="s">
        <v>39</v>
      </c>
      <c r="J4" s="22" t="s">
        <v>38</v>
      </c>
      <c r="K4" s="47" t="s">
        <v>40</v>
      </c>
      <c r="L4" s="20"/>
      <c r="M4" s="46" t="s">
        <v>36</v>
      </c>
      <c r="N4" s="22" t="s">
        <v>37</v>
      </c>
      <c r="O4" s="22" t="s">
        <v>38</v>
      </c>
      <c r="P4" s="22" t="s">
        <v>40</v>
      </c>
      <c r="Q4" s="46" t="s">
        <v>40</v>
      </c>
      <c r="R4" s="47" t="s">
        <v>41</v>
      </c>
    </row>
    <row r="5" spans="2:20" ht="14.45" customHeight="1" outlineLevel="1" thickTop="1" x14ac:dyDescent="0.25">
      <c r="B5" s="118" t="s">
        <v>113</v>
      </c>
      <c r="C5" s="125" t="s">
        <v>109</v>
      </c>
      <c r="D5" s="105" t="s">
        <v>134</v>
      </c>
      <c r="E5" s="128">
        <v>1</v>
      </c>
      <c r="F5" s="129">
        <v>40</v>
      </c>
      <c r="G5" s="112">
        <v>0</v>
      </c>
      <c r="H5" s="106">
        <f>F5*(1+G5)</f>
        <v>40</v>
      </c>
      <c r="I5" s="106">
        <v>1600</v>
      </c>
      <c r="J5" s="107">
        <v>0.6</v>
      </c>
      <c r="K5" s="126">
        <f>(H5/1000*I5)*J5*E5</f>
        <v>38.4</v>
      </c>
      <c r="L5" s="48"/>
      <c r="M5" s="25"/>
      <c r="N5" s="26"/>
      <c r="O5" s="27"/>
      <c r="P5" s="28"/>
      <c r="Q5" s="25"/>
      <c r="R5" s="24"/>
      <c r="T5" s="23"/>
    </row>
    <row r="6" spans="2:20" ht="14.45" customHeight="1" outlineLevel="1" x14ac:dyDescent="0.25">
      <c r="B6" s="119" t="s">
        <v>114</v>
      </c>
      <c r="C6" s="125" t="s">
        <v>110</v>
      </c>
      <c r="D6" s="105" t="s">
        <v>134</v>
      </c>
      <c r="E6" s="128">
        <v>2</v>
      </c>
      <c r="F6" s="129">
        <v>40</v>
      </c>
      <c r="G6" s="112">
        <f>G5</f>
        <v>0</v>
      </c>
      <c r="H6" s="106">
        <f t="shared" ref="H6:H45" si="0">F6*(1+G6)</f>
        <v>40</v>
      </c>
      <c r="I6" s="108">
        <f>I5</f>
        <v>1600</v>
      </c>
      <c r="J6" s="107">
        <f>J5</f>
        <v>0.6</v>
      </c>
      <c r="K6" s="127">
        <f t="shared" ref="K6:K45" si="1">(H6/1000*I6)*J6*E6</f>
        <v>76.8</v>
      </c>
      <c r="L6" s="49"/>
      <c r="M6" s="30"/>
      <c r="N6" s="31"/>
      <c r="O6" s="32"/>
      <c r="P6" s="33"/>
      <c r="Q6" s="30"/>
      <c r="R6" s="29"/>
      <c r="T6" s="23"/>
    </row>
    <row r="7" spans="2:20" ht="14.45" customHeight="1" outlineLevel="1" x14ac:dyDescent="0.25">
      <c r="B7" s="119" t="s">
        <v>115</v>
      </c>
      <c r="C7" s="125" t="s">
        <v>111</v>
      </c>
      <c r="D7" s="105" t="s">
        <v>135</v>
      </c>
      <c r="E7" s="128">
        <v>1</v>
      </c>
      <c r="F7" s="129">
        <v>80</v>
      </c>
      <c r="G7" s="112">
        <f t="shared" ref="G7:G45" si="2">G6</f>
        <v>0</v>
      </c>
      <c r="H7" s="106">
        <f t="shared" si="0"/>
        <v>80</v>
      </c>
      <c r="I7" s="108">
        <f t="shared" ref="I7:I45" si="3">I6</f>
        <v>1600</v>
      </c>
      <c r="J7" s="107">
        <f t="shared" ref="J7:J45" si="4">J6</f>
        <v>0.6</v>
      </c>
      <c r="K7" s="127">
        <f t="shared" si="1"/>
        <v>76.8</v>
      </c>
      <c r="L7" s="49"/>
      <c r="M7" s="30"/>
      <c r="N7" s="31"/>
      <c r="O7" s="32"/>
      <c r="P7" s="33"/>
      <c r="Q7" s="30"/>
      <c r="R7" s="29"/>
      <c r="T7" s="23"/>
    </row>
    <row r="8" spans="2:20" ht="14.45" customHeight="1" outlineLevel="1" x14ac:dyDescent="0.25">
      <c r="B8" s="119" t="s">
        <v>116</v>
      </c>
      <c r="C8" s="125" t="s">
        <v>95</v>
      </c>
      <c r="D8" s="105" t="s">
        <v>134</v>
      </c>
      <c r="E8" s="128">
        <v>1</v>
      </c>
      <c r="F8" s="129">
        <v>40</v>
      </c>
      <c r="G8" s="112">
        <f t="shared" si="2"/>
        <v>0</v>
      </c>
      <c r="H8" s="106">
        <f t="shared" si="0"/>
        <v>40</v>
      </c>
      <c r="I8" s="108">
        <f t="shared" si="3"/>
        <v>1600</v>
      </c>
      <c r="J8" s="107">
        <f t="shared" si="4"/>
        <v>0.6</v>
      </c>
      <c r="K8" s="127">
        <f t="shared" si="1"/>
        <v>38.4</v>
      </c>
      <c r="L8" s="49"/>
      <c r="M8" s="30"/>
      <c r="N8" s="31"/>
      <c r="O8" s="32"/>
      <c r="P8" s="33"/>
      <c r="Q8" s="30"/>
      <c r="R8" s="29"/>
      <c r="T8" s="23"/>
    </row>
    <row r="9" spans="2:20" ht="14.45" customHeight="1" outlineLevel="1" x14ac:dyDescent="0.25">
      <c r="B9" s="119" t="s">
        <v>117</v>
      </c>
      <c r="C9" s="125" t="s">
        <v>96</v>
      </c>
      <c r="D9" s="105" t="s">
        <v>134</v>
      </c>
      <c r="E9" s="128">
        <v>3</v>
      </c>
      <c r="F9" s="129">
        <v>40</v>
      </c>
      <c r="G9" s="112">
        <f t="shared" si="2"/>
        <v>0</v>
      </c>
      <c r="H9" s="106">
        <f t="shared" si="0"/>
        <v>40</v>
      </c>
      <c r="I9" s="108">
        <f t="shared" si="3"/>
        <v>1600</v>
      </c>
      <c r="J9" s="107">
        <f t="shared" si="4"/>
        <v>0.6</v>
      </c>
      <c r="K9" s="127">
        <f t="shared" si="1"/>
        <v>115.19999999999999</v>
      </c>
      <c r="L9" s="49"/>
      <c r="M9" s="30"/>
      <c r="N9" s="31"/>
      <c r="O9" s="32"/>
      <c r="P9" s="33"/>
      <c r="Q9" s="30"/>
      <c r="R9" s="29"/>
      <c r="T9" s="23"/>
    </row>
    <row r="10" spans="2:20" ht="14.45" customHeight="1" outlineLevel="1" x14ac:dyDescent="0.25">
      <c r="B10" s="119" t="s">
        <v>118</v>
      </c>
      <c r="C10" s="125" t="s">
        <v>97</v>
      </c>
      <c r="D10" s="105" t="s">
        <v>135</v>
      </c>
      <c r="E10" s="128">
        <v>1</v>
      </c>
      <c r="F10" s="129">
        <v>80</v>
      </c>
      <c r="G10" s="112">
        <f t="shared" si="2"/>
        <v>0</v>
      </c>
      <c r="H10" s="106">
        <f t="shared" si="0"/>
        <v>80</v>
      </c>
      <c r="I10" s="108">
        <f t="shared" si="3"/>
        <v>1600</v>
      </c>
      <c r="J10" s="107">
        <f t="shared" si="4"/>
        <v>0.6</v>
      </c>
      <c r="K10" s="127">
        <f t="shared" si="1"/>
        <v>76.8</v>
      </c>
      <c r="L10" s="49"/>
      <c r="M10" s="30"/>
      <c r="N10" s="31"/>
      <c r="O10" s="32"/>
      <c r="P10" s="33"/>
      <c r="Q10" s="30"/>
      <c r="R10" s="29"/>
      <c r="T10" s="23"/>
    </row>
    <row r="11" spans="2:20" ht="14.45" customHeight="1" outlineLevel="1" x14ac:dyDescent="0.25">
      <c r="B11" s="119" t="s">
        <v>119</v>
      </c>
      <c r="C11" s="125" t="s">
        <v>98</v>
      </c>
      <c r="D11" s="105" t="s">
        <v>135</v>
      </c>
      <c r="E11" s="128">
        <v>1</v>
      </c>
      <c r="F11" s="129">
        <v>40</v>
      </c>
      <c r="G11" s="112">
        <f t="shared" si="2"/>
        <v>0</v>
      </c>
      <c r="H11" s="106">
        <f t="shared" si="0"/>
        <v>40</v>
      </c>
      <c r="I11" s="108">
        <f t="shared" si="3"/>
        <v>1600</v>
      </c>
      <c r="J11" s="107">
        <f t="shared" si="4"/>
        <v>0.6</v>
      </c>
      <c r="K11" s="127">
        <f t="shared" si="1"/>
        <v>38.4</v>
      </c>
      <c r="L11" s="49"/>
      <c r="M11" s="30"/>
      <c r="N11" s="31"/>
      <c r="O11" s="32"/>
      <c r="P11" s="33"/>
      <c r="Q11" s="30"/>
      <c r="R11" s="29"/>
      <c r="T11" s="23"/>
    </row>
    <row r="12" spans="2:20" ht="14.45" customHeight="1" outlineLevel="1" x14ac:dyDescent="0.25">
      <c r="B12" s="209" t="s">
        <v>120</v>
      </c>
      <c r="C12" s="125" t="s">
        <v>99</v>
      </c>
      <c r="D12" s="105" t="s">
        <v>135</v>
      </c>
      <c r="E12" s="128">
        <v>1</v>
      </c>
      <c r="F12" s="129">
        <v>80</v>
      </c>
      <c r="G12" s="112">
        <f t="shared" si="2"/>
        <v>0</v>
      </c>
      <c r="H12" s="106">
        <f t="shared" si="0"/>
        <v>80</v>
      </c>
      <c r="I12" s="108">
        <f t="shared" si="3"/>
        <v>1600</v>
      </c>
      <c r="J12" s="107">
        <f t="shared" si="4"/>
        <v>0.6</v>
      </c>
      <c r="K12" s="127">
        <f t="shared" si="1"/>
        <v>76.8</v>
      </c>
      <c r="L12" s="49"/>
      <c r="M12" s="30"/>
      <c r="N12" s="31"/>
      <c r="O12" s="32"/>
      <c r="P12" s="33"/>
      <c r="Q12" s="30"/>
      <c r="R12" s="29"/>
      <c r="T12" s="23"/>
    </row>
    <row r="13" spans="2:20" ht="14.45" customHeight="1" outlineLevel="1" x14ac:dyDescent="0.25">
      <c r="B13" s="210"/>
      <c r="C13" s="125" t="s">
        <v>100</v>
      </c>
      <c r="D13" s="105" t="s">
        <v>134</v>
      </c>
      <c r="E13" s="128">
        <v>2</v>
      </c>
      <c r="F13" s="129">
        <v>40</v>
      </c>
      <c r="G13" s="112">
        <f t="shared" si="2"/>
        <v>0</v>
      </c>
      <c r="H13" s="106">
        <f t="shared" si="0"/>
        <v>40</v>
      </c>
      <c r="I13" s="108">
        <f t="shared" si="3"/>
        <v>1600</v>
      </c>
      <c r="J13" s="107">
        <f t="shared" si="4"/>
        <v>0.6</v>
      </c>
      <c r="K13" s="127">
        <f t="shared" si="1"/>
        <v>76.8</v>
      </c>
      <c r="L13" s="49"/>
      <c r="M13" s="30"/>
      <c r="N13" s="31"/>
      <c r="O13" s="32"/>
      <c r="P13" s="33"/>
      <c r="Q13" s="30"/>
      <c r="R13" s="29"/>
      <c r="T13" s="23"/>
    </row>
    <row r="14" spans="2:20" ht="14.45" customHeight="1" outlineLevel="1" x14ac:dyDescent="0.25">
      <c r="B14" s="119" t="s">
        <v>165</v>
      </c>
      <c r="C14" s="125" t="s">
        <v>133</v>
      </c>
      <c r="D14" s="105" t="s">
        <v>135</v>
      </c>
      <c r="E14" s="128">
        <v>1</v>
      </c>
      <c r="F14" s="129">
        <v>80</v>
      </c>
      <c r="G14" s="112">
        <f t="shared" si="2"/>
        <v>0</v>
      </c>
      <c r="H14" s="106">
        <f t="shared" si="0"/>
        <v>80</v>
      </c>
      <c r="I14" s="108">
        <f t="shared" si="3"/>
        <v>1600</v>
      </c>
      <c r="J14" s="107">
        <f t="shared" si="4"/>
        <v>0.6</v>
      </c>
      <c r="K14" s="127">
        <f t="shared" si="1"/>
        <v>76.8</v>
      </c>
      <c r="L14" s="49"/>
      <c r="M14" s="30"/>
      <c r="N14" s="31"/>
      <c r="O14" s="32"/>
      <c r="P14" s="33"/>
      <c r="Q14" s="30"/>
      <c r="R14" s="29"/>
      <c r="T14" s="23"/>
    </row>
    <row r="15" spans="2:20" ht="14.45" customHeight="1" outlineLevel="1" x14ac:dyDescent="0.25">
      <c r="B15" s="119" t="s">
        <v>123</v>
      </c>
      <c r="C15" s="125" t="s">
        <v>94</v>
      </c>
      <c r="D15" s="105" t="s">
        <v>135</v>
      </c>
      <c r="E15" s="128">
        <v>1</v>
      </c>
      <c r="F15" s="129">
        <v>80</v>
      </c>
      <c r="G15" s="112">
        <f t="shared" si="2"/>
        <v>0</v>
      </c>
      <c r="H15" s="106">
        <f t="shared" si="0"/>
        <v>80</v>
      </c>
      <c r="I15" s="108">
        <f t="shared" si="3"/>
        <v>1600</v>
      </c>
      <c r="J15" s="107">
        <f t="shared" si="4"/>
        <v>0.6</v>
      </c>
      <c r="K15" s="127">
        <f t="shared" si="1"/>
        <v>76.8</v>
      </c>
      <c r="L15" s="49"/>
      <c r="M15" s="30"/>
      <c r="N15" s="31"/>
      <c r="O15" s="32"/>
      <c r="P15" s="33"/>
      <c r="Q15" s="30"/>
      <c r="R15" s="29"/>
      <c r="T15" s="23"/>
    </row>
    <row r="16" spans="2:20" ht="14.45" customHeight="1" outlineLevel="1" x14ac:dyDescent="0.25">
      <c r="B16" s="119" t="s">
        <v>124</v>
      </c>
      <c r="C16" s="125" t="s">
        <v>94</v>
      </c>
      <c r="D16" s="105" t="s">
        <v>135</v>
      </c>
      <c r="E16" s="128">
        <v>1</v>
      </c>
      <c r="F16" s="129">
        <v>80</v>
      </c>
      <c r="G16" s="112">
        <f t="shared" si="2"/>
        <v>0</v>
      </c>
      <c r="H16" s="106">
        <f t="shared" si="0"/>
        <v>80</v>
      </c>
      <c r="I16" s="108">
        <f t="shared" si="3"/>
        <v>1600</v>
      </c>
      <c r="J16" s="107">
        <f t="shared" si="4"/>
        <v>0.6</v>
      </c>
      <c r="K16" s="127">
        <f t="shared" si="1"/>
        <v>76.8</v>
      </c>
      <c r="L16" s="49"/>
      <c r="M16" s="30"/>
      <c r="N16" s="31"/>
      <c r="O16" s="32"/>
      <c r="P16" s="33"/>
      <c r="Q16" s="30"/>
      <c r="R16" s="29"/>
      <c r="T16" s="23"/>
    </row>
    <row r="17" spans="2:20" ht="14.45" customHeight="1" outlineLevel="1" x14ac:dyDescent="0.25">
      <c r="B17" s="119" t="s">
        <v>125</v>
      </c>
      <c r="C17" s="125" t="s">
        <v>103</v>
      </c>
      <c r="D17" s="105" t="s">
        <v>135</v>
      </c>
      <c r="E17" s="128">
        <v>2</v>
      </c>
      <c r="F17" s="129">
        <v>80</v>
      </c>
      <c r="G17" s="112">
        <f t="shared" si="2"/>
        <v>0</v>
      </c>
      <c r="H17" s="106">
        <f t="shared" si="0"/>
        <v>80</v>
      </c>
      <c r="I17" s="108">
        <f t="shared" si="3"/>
        <v>1600</v>
      </c>
      <c r="J17" s="107">
        <f t="shared" si="4"/>
        <v>0.6</v>
      </c>
      <c r="K17" s="127">
        <f t="shared" si="1"/>
        <v>153.6</v>
      </c>
      <c r="L17" s="49"/>
      <c r="M17" s="30"/>
      <c r="N17" s="31"/>
      <c r="O17" s="32"/>
      <c r="P17" s="33"/>
      <c r="Q17" s="30"/>
      <c r="R17" s="29"/>
      <c r="T17" s="23"/>
    </row>
    <row r="18" spans="2:20" ht="14.45" customHeight="1" outlineLevel="1" x14ac:dyDescent="0.25">
      <c r="B18" s="119" t="s">
        <v>126</v>
      </c>
      <c r="C18" s="125" t="s">
        <v>104</v>
      </c>
      <c r="D18" s="105" t="s">
        <v>136</v>
      </c>
      <c r="E18" s="128">
        <v>6</v>
      </c>
      <c r="F18" s="129">
        <v>80</v>
      </c>
      <c r="G18" s="112">
        <f t="shared" si="2"/>
        <v>0</v>
      </c>
      <c r="H18" s="106">
        <f t="shared" si="0"/>
        <v>80</v>
      </c>
      <c r="I18" s="108">
        <f t="shared" si="3"/>
        <v>1600</v>
      </c>
      <c r="J18" s="107">
        <f t="shared" si="4"/>
        <v>0.6</v>
      </c>
      <c r="K18" s="127">
        <f t="shared" si="1"/>
        <v>460.79999999999995</v>
      </c>
      <c r="L18" s="49"/>
      <c r="M18" s="30"/>
      <c r="N18" s="31"/>
      <c r="O18" s="32"/>
      <c r="P18" s="33"/>
      <c r="Q18" s="30"/>
      <c r="R18" s="29"/>
      <c r="T18" s="23"/>
    </row>
    <row r="19" spans="2:20" ht="14.45" customHeight="1" outlineLevel="1" x14ac:dyDescent="0.25">
      <c r="B19" s="119" t="s">
        <v>127</v>
      </c>
      <c r="C19" s="125" t="s">
        <v>105</v>
      </c>
      <c r="D19" s="105" t="s">
        <v>134</v>
      </c>
      <c r="E19" s="128">
        <v>1</v>
      </c>
      <c r="F19" s="129">
        <v>40</v>
      </c>
      <c r="G19" s="112">
        <f t="shared" si="2"/>
        <v>0</v>
      </c>
      <c r="H19" s="106">
        <f t="shared" si="0"/>
        <v>40</v>
      </c>
      <c r="I19" s="108">
        <f t="shared" si="3"/>
        <v>1600</v>
      </c>
      <c r="J19" s="107">
        <f t="shared" si="4"/>
        <v>0.6</v>
      </c>
      <c r="K19" s="127">
        <f t="shared" si="1"/>
        <v>38.4</v>
      </c>
      <c r="L19" s="49"/>
      <c r="M19" s="30"/>
      <c r="N19" s="31"/>
      <c r="O19" s="32"/>
      <c r="P19" s="33"/>
      <c r="Q19" s="30"/>
      <c r="R19" s="29"/>
      <c r="T19" s="23"/>
    </row>
    <row r="20" spans="2:20" ht="14.45" customHeight="1" outlineLevel="1" x14ac:dyDescent="0.25">
      <c r="B20" s="119" t="s">
        <v>128</v>
      </c>
      <c r="C20" s="125" t="s">
        <v>106</v>
      </c>
      <c r="D20" s="105" t="s">
        <v>136</v>
      </c>
      <c r="E20" s="128">
        <v>12</v>
      </c>
      <c r="F20" s="129">
        <v>80</v>
      </c>
      <c r="G20" s="112">
        <f t="shared" si="2"/>
        <v>0</v>
      </c>
      <c r="H20" s="106">
        <f t="shared" si="0"/>
        <v>80</v>
      </c>
      <c r="I20" s="108">
        <f t="shared" si="3"/>
        <v>1600</v>
      </c>
      <c r="J20" s="107">
        <f t="shared" si="4"/>
        <v>0.6</v>
      </c>
      <c r="K20" s="127">
        <f t="shared" si="1"/>
        <v>921.59999999999991</v>
      </c>
      <c r="L20" s="49"/>
      <c r="M20" s="30"/>
      <c r="N20" s="31"/>
      <c r="O20" s="32"/>
      <c r="P20" s="33"/>
      <c r="Q20" s="30"/>
      <c r="R20" s="29"/>
      <c r="T20" s="23"/>
    </row>
    <row r="21" spans="2:20" ht="14.45" customHeight="1" outlineLevel="1" x14ac:dyDescent="0.25">
      <c r="B21" s="119" t="s">
        <v>129</v>
      </c>
      <c r="C21" s="125" t="s">
        <v>107</v>
      </c>
      <c r="D21" s="105" t="s">
        <v>134</v>
      </c>
      <c r="E21" s="128">
        <v>3</v>
      </c>
      <c r="F21" s="129">
        <v>40</v>
      </c>
      <c r="G21" s="112">
        <f t="shared" si="2"/>
        <v>0</v>
      </c>
      <c r="H21" s="106">
        <f t="shared" si="0"/>
        <v>40</v>
      </c>
      <c r="I21" s="108">
        <f t="shared" si="3"/>
        <v>1600</v>
      </c>
      <c r="J21" s="107">
        <f t="shared" si="4"/>
        <v>0.6</v>
      </c>
      <c r="K21" s="127">
        <f t="shared" si="1"/>
        <v>115.19999999999999</v>
      </c>
      <c r="L21" s="49"/>
      <c r="M21" s="30"/>
      <c r="N21" s="31"/>
      <c r="O21" s="32"/>
      <c r="P21" s="33"/>
      <c r="Q21" s="30"/>
      <c r="R21" s="29"/>
      <c r="T21" s="23"/>
    </row>
    <row r="22" spans="2:20" ht="14.45" customHeight="1" outlineLevel="1" x14ac:dyDescent="0.25">
      <c r="B22" s="119" t="s">
        <v>130</v>
      </c>
      <c r="C22" s="125" t="s">
        <v>108</v>
      </c>
      <c r="D22" s="105" t="s">
        <v>134</v>
      </c>
      <c r="E22" s="128">
        <v>3</v>
      </c>
      <c r="F22" s="129">
        <v>40</v>
      </c>
      <c r="G22" s="112">
        <f t="shared" si="2"/>
        <v>0</v>
      </c>
      <c r="H22" s="106">
        <f t="shared" si="0"/>
        <v>40</v>
      </c>
      <c r="I22" s="108">
        <f t="shared" si="3"/>
        <v>1600</v>
      </c>
      <c r="J22" s="107">
        <f t="shared" si="4"/>
        <v>0.6</v>
      </c>
      <c r="K22" s="127">
        <f t="shared" si="1"/>
        <v>115.19999999999999</v>
      </c>
      <c r="L22" s="49"/>
      <c r="M22" s="30"/>
      <c r="N22" s="31"/>
      <c r="O22" s="32"/>
      <c r="P22" s="33"/>
      <c r="Q22" s="30"/>
      <c r="R22" s="29"/>
      <c r="T22" s="23"/>
    </row>
    <row r="23" spans="2:20" ht="14.45" customHeight="1" outlineLevel="1" x14ac:dyDescent="0.25">
      <c r="B23" s="119" t="s">
        <v>131</v>
      </c>
      <c r="C23" s="125" t="s">
        <v>92</v>
      </c>
      <c r="D23" s="105" t="s">
        <v>134</v>
      </c>
      <c r="E23" s="128">
        <v>2</v>
      </c>
      <c r="F23" s="129">
        <v>40</v>
      </c>
      <c r="G23" s="112">
        <f t="shared" si="2"/>
        <v>0</v>
      </c>
      <c r="H23" s="106">
        <f t="shared" si="0"/>
        <v>40</v>
      </c>
      <c r="I23" s="108">
        <f t="shared" si="3"/>
        <v>1600</v>
      </c>
      <c r="J23" s="107">
        <f t="shared" si="4"/>
        <v>0.6</v>
      </c>
      <c r="K23" s="127">
        <f t="shared" si="1"/>
        <v>76.8</v>
      </c>
      <c r="L23" s="49"/>
      <c r="M23" s="30"/>
      <c r="N23" s="31"/>
      <c r="O23" s="32"/>
      <c r="P23" s="33"/>
      <c r="Q23" s="30"/>
      <c r="R23" s="29"/>
      <c r="T23" s="23"/>
    </row>
    <row r="24" spans="2:20" ht="14.45" customHeight="1" outlineLevel="1" x14ac:dyDescent="0.25">
      <c r="B24" s="120">
        <v>43831</v>
      </c>
      <c r="C24" s="125" t="s">
        <v>61</v>
      </c>
      <c r="D24" s="105" t="s">
        <v>61</v>
      </c>
      <c r="E24" s="128"/>
      <c r="F24" s="129"/>
      <c r="G24" s="112">
        <f t="shared" si="2"/>
        <v>0</v>
      </c>
      <c r="H24" s="106">
        <f t="shared" si="0"/>
        <v>0</v>
      </c>
      <c r="I24" s="108">
        <f t="shared" si="3"/>
        <v>1600</v>
      </c>
      <c r="J24" s="107">
        <f t="shared" si="4"/>
        <v>0.6</v>
      </c>
      <c r="K24" s="127">
        <f t="shared" si="1"/>
        <v>0</v>
      </c>
      <c r="L24" s="49"/>
      <c r="M24" s="30"/>
      <c r="N24" s="31"/>
      <c r="O24" s="32"/>
      <c r="P24" s="33"/>
      <c r="Q24" s="30"/>
      <c r="R24" s="29"/>
      <c r="T24" s="23"/>
    </row>
    <row r="25" spans="2:20" ht="14.45" customHeight="1" outlineLevel="1" x14ac:dyDescent="0.25">
      <c r="B25" s="119" t="s">
        <v>144</v>
      </c>
      <c r="C25" s="125" t="s">
        <v>92</v>
      </c>
      <c r="D25" s="105" t="s">
        <v>135</v>
      </c>
      <c r="E25" s="128">
        <v>2</v>
      </c>
      <c r="F25" s="129">
        <v>40</v>
      </c>
      <c r="G25" s="112">
        <f t="shared" si="2"/>
        <v>0</v>
      </c>
      <c r="H25" s="106">
        <f t="shared" si="0"/>
        <v>40</v>
      </c>
      <c r="I25" s="108">
        <f t="shared" si="3"/>
        <v>1600</v>
      </c>
      <c r="J25" s="107">
        <f t="shared" si="4"/>
        <v>0.6</v>
      </c>
      <c r="K25" s="127">
        <f t="shared" si="1"/>
        <v>76.8</v>
      </c>
      <c r="L25" s="49"/>
      <c r="M25" s="30"/>
      <c r="N25" s="31"/>
      <c r="O25" s="32"/>
      <c r="P25" s="33"/>
      <c r="Q25" s="30"/>
      <c r="R25" s="29"/>
      <c r="T25" s="23"/>
    </row>
    <row r="26" spans="2:20" ht="14.45" customHeight="1" outlineLevel="1" x14ac:dyDescent="0.25">
      <c r="B26" s="119" t="s">
        <v>145</v>
      </c>
      <c r="C26" s="125" t="s">
        <v>94</v>
      </c>
      <c r="D26" s="105" t="s">
        <v>135</v>
      </c>
      <c r="E26" s="128">
        <v>2</v>
      </c>
      <c r="F26" s="129">
        <v>80</v>
      </c>
      <c r="G26" s="112">
        <f t="shared" si="2"/>
        <v>0</v>
      </c>
      <c r="H26" s="106">
        <f t="shared" si="0"/>
        <v>80</v>
      </c>
      <c r="I26" s="108">
        <f t="shared" si="3"/>
        <v>1600</v>
      </c>
      <c r="J26" s="107">
        <f t="shared" si="4"/>
        <v>0.6</v>
      </c>
      <c r="K26" s="127">
        <f t="shared" si="1"/>
        <v>153.6</v>
      </c>
      <c r="L26" s="49"/>
      <c r="M26" s="30"/>
      <c r="N26" s="31"/>
      <c r="O26" s="32"/>
      <c r="P26" s="33"/>
      <c r="Q26" s="30"/>
      <c r="R26" s="29"/>
      <c r="T26" s="23"/>
    </row>
    <row r="27" spans="2:20" ht="14.45" customHeight="1" outlineLevel="1" x14ac:dyDescent="0.25">
      <c r="B27" s="119" t="s">
        <v>146</v>
      </c>
      <c r="C27" s="125" t="s">
        <v>94</v>
      </c>
      <c r="D27" s="105" t="s">
        <v>135</v>
      </c>
      <c r="E27" s="128">
        <v>2</v>
      </c>
      <c r="F27" s="129">
        <v>80</v>
      </c>
      <c r="G27" s="112">
        <f t="shared" si="2"/>
        <v>0</v>
      </c>
      <c r="H27" s="106">
        <f t="shared" si="0"/>
        <v>80</v>
      </c>
      <c r="I27" s="108">
        <f t="shared" si="3"/>
        <v>1600</v>
      </c>
      <c r="J27" s="107">
        <f t="shared" si="4"/>
        <v>0.6</v>
      </c>
      <c r="K27" s="127">
        <f t="shared" si="1"/>
        <v>153.6</v>
      </c>
      <c r="L27" s="49"/>
      <c r="M27" s="30"/>
      <c r="N27" s="31"/>
      <c r="O27" s="32"/>
      <c r="P27" s="33"/>
      <c r="Q27" s="30"/>
      <c r="R27" s="29"/>
      <c r="T27" s="23"/>
    </row>
    <row r="28" spans="2:20" ht="14.45" customHeight="1" outlineLevel="1" x14ac:dyDescent="0.25">
      <c r="B28" s="119" t="s">
        <v>147</v>
      </c>
      <c r="C28" s="125" t="s">
        <v>94</v>
      </c>
      <c r="D28" s="105" t="s">
        <v>135</v>
      </c>
      <c r="E28" s="128">
        <v>2</v>
      </c>
      <c r="F28" s="129">
        <v>80</v>
      </c>
      <c r="G28" s="112">
        <f t="shared" si="2"/>
        <v>0</v>
      </c>
      <c r="H28" s="106">
        <f t="shared" si="0"/>
        <v>80</v>
      </c>
      <c r="I28" s="108">
        <f t="shared" si="3"/>
        <v>1600</v>
      </c>
      <c r="J28" s="107">
        <f t="shared" si="4"/>
        <v>0.6</v>
      </c>
      <c r="K28" s="127">
        <f t="shared" si="1"/>
        <v>153.6</v>
      </c>
      <c r="L28" s="49"/>
      <c r="M28" s="30"/>
      <c r="N28" s="31"/>
      <c r="O28" s="32"/>
      <c r="P28" s="33"/>
      <c r="Q28" s="30"/>
      <c r="R28" s="29"/>
      <c r="T28" s="23"/>
    </row>
    <row r="29" spans="2:20" ht="14.45" customHeight="1" outlineLevel="1" x14ac:dyDescent="0.25">
      <c r="B29" s="119" t="s">
        <v>148</v>
      </c>
      <c r="C29" s="125" t="s">
        <v>42</v>
      </c>
      <c r="D29" s="105" t="s">
        <v>134</v>
      </c>
      <c r="E29" s="128">
        <v>2</v>
      </c>
      <c r="F29" s="129">
        <v>40</v>
      </c>
      <c r="G29" s="112">
        <f t="shared" si="2"/>
        <v>0</v>
      </c>
      <c r="H29" s="106">
        <f t="shared" si="0"/>
        <v>40</v>
      </c>
      <c r="I29" s="108">
        <f t="shared" si="3"/>
        <v>1600</v>
      </c>
      <c r="J29" s="107">
        <f t="shared" si="4"/>
        <v>0.6</v>
      </c>
      <c r="K29" s="127">
        <f t="shared" si="1"/>
        <v>76.8</v>
      </c>
      <c r="L29" s="49"/>
      <c r="M29" s="30"/>
      <c r="N29" s="31"/>
      <c r="O29" s="32"/>
      <c r="P29" s="33"/>
      <c r="Q29" s="30"/>
      <c r="R29" s="29"/>
      <c r="T29" s="23"/>
    </row>
    <row r="30" spans="2:20" ht="14.45" customHeight="1" outlineLevel="1" x14ac:dyDescent="0.25">
      <c r="B30" s="119" t="s">
        <v>149</v>
      </c>
      <c r="C30" s="125" t="s">
        <v>137</v>
      </c>
      <c r="D30" s="105" t="s">
        <v>135</v>
      </c>
      <c r="E30" s="128">
        <v>1</v>
      </c>
      <c r="F30" s="129">
        <v>80</v>
      </c>
      <c r="G30" s="112">
        <f t="shared" si="2"/>
        <v>0</v>
      </c>
      <c r="H30" s="106">
        <f t="shared" si="0"/>
        <v>80</v>
      </c>
      <c r="I30" s="108">
        <f t="shared" si="3"/>
        <v>1600</v>
      </c>
      <c r="J30" s="107">
        <f t="shared" si="4"/>
        <v>0.6</v>
      </c>
      <c r="K30" s="127">
        <f t="shared" si="1"/>
        <v>76.8</v>
      </c>
      <c r="L30" s="49"/>
      <c r="M30" s="30"/>
      <c r="N30" s="31"/>
      <c r="O30" s="32"/>
      <c r="P30" s="33"/>
      <c r="Q30" s="30"/>
      <c r="R30" s="29"/>
      <c r="T30" s="23"/>
    </row>
    <row r="31" spans="2:20" ht="14.45" customHeight="1" outlineLevel="1" x14ac:dyDescent="0.25">
      <c r="B31" s="119" t="s">
        <v>150</v>
      </c>
      <c r="C31" s="125" t="s">
        <v>94</v>
      </c>
      <c r="D31" s="105" t="s">
        <v>135</v>
      </c>
      <c r="E31" s="128">
        <v>3</v>
      </c>
      <c r="F31" s="129">
        <v>80</v>
      </c>
      <c r="G31" s="112">
        <f t="shared" si="2"/>
        <v>0</v>
      </c>
      <c r="H31" s="106">
        <f t="shared" si="0"/>
        <v>80</v>
      </c>
      <c r="I31" s="108">
        <f t="shared" si="3"/>
        <v>1600</v>
      </c>
      <c r="J31" s="107">
        <f t="shared" si="4"/>
        <v>0.6</v>
      </c>
      <c r="K31" s="127">
        <f t="shared" si="1"/>
        <v>230.39999999999998</v>
      </c>
      <c r="L31" s="49"/>
      <c r="M31" s="30"/>
      <c r="N31" s="31"/>
      <c r="O31" s="32"/>
      <c r="P31" s="33"/>
      <c r="Q31" s="30"/>
      <c r="R31" s="29"/>
      <c r="T31" s="23"/>
    </row>
    <row r="32" spans="2:20" ht="14.45" customHeight="1" outlineLevel="1" x14ac:dyDescent="0.25">
      <c r="B32" s="119" t="s">
        <v>151</v>
      </c>
      <c r="C32" s="125" t="s">
        <v>94</v>
      </c>
      <c r="D32" s="105" t="s">
        <v>135</v>
      </c>
      <c r="E32" s="128">
        <v>2</v>
      </c>
      <c r="F32" s="129">
        <v>80</v>
      </c>
      <c r="G32" s="112">
        <f t="shared" si="2"/>
        <v>0</v>
      </c>
      <c r="H32" s="106">
        <f t="shared" si="0"/>
        <v>80</v>
      </c>
      <c r="I32" s="108">
        <f t="shared" si="3"/>
        <v>1600</v>
      </c>
      <c r="J32" s="107">
        <f t="shared" si="4"/>
        <v>0.6</v>
      </c>
      <c r="K32" s="127">
        <f t="shared" si="1"/>
        <v>153.6</v>
      </c>
      <c r="L32" s="49"/>
      <c r="M32" s="30"/>
      <c r="N32" s="31"/>
      <c r="O32" s="32"/>
      <c r="P32" s="33"/>
      <c r="Q32" s="30"/>
      <c r="R32" s="29"/>
      <c r="T32" s="23"/>
    </row>
    <row r="33" spans="2:20" ht="14.45" customHeight="1" outlineLevel="1" x14ac:dyDescent="0.25">
      <c r="B33" s="119" t="s">
        <v>152</v>
      </c>
      <c r="C33" s="125" t="s">
        <v>61</v>
      </c>
      <c r="D33" s="105" t="s">
        <v>61</v>
      </c>
      <c r="E33" s="128"/>
      <c r="F33" s="129"/>
      <c r="G33" s="112">
        <f t="shared" si="2"/>
        <v>0</v>
      </c>
      <c r="H33" s="106">
        <f t="shared" si="0"/>
        <v>0</v>
      </c>
      <c r="I33" s="108">
        <f t="shared" si="3"/>
        <v>1600</v>
      </c>
      <c r="J33" s="107">
        <f t="shared" si="4"/>
        <v>0.6</v>
      </c>
      <c r="K33" s="127">
        <f t="shared" si="1"/>
        <v>0</v>
      </c>
      <c r="L33" s="49"/>
      <c r="M33" s="30"/>
      <c r="N33" s="31"/>
      <c r="O33" s="32"/>
      <c r="P33" s="33"/>
      <c r="Q33" s="30"/>
      <c r="R33" s="29"/>
      <c r="T33" s="23"/>
    </row>
    <row r="34" spans="2:20" ht="14.45" customHeight="1" outlineLevel="1" x14ac:dyDescent="0.25">
      <c r="B34" s="119" t="s">
        <v>153</v>
      </c>
      <c r="C34" s="125" t="s">
        <v>92</v>
      </c>
      <c r="D34" s="105" t="s">
        <v>135</v>
      </c>
      <c r="E34" s="128">
        <v>2</v>
      </c>
      <c r="F34" s="129">
        <v>40</v>
      </c>
      <c r="G34" s="112">
        <f t="shared" si="2"/>
        <v>0</v>
      </c>
      <c r="H34" s="106">
        <f t="shared" si="0"/>
        <v>40</v>
      </c>
      <c r="I34" s="108">
        <f t="shared" si="3"/>
        <v>1600</v>
      </c>
      <c r="J34" s="107">
        <f t="shared" si="4"/>
        <v>0.6</v>
      </c>
      <c r="K34" s="127">
        <f t="shared" si="1"/>
        <v>76.8</v>
      </c>
      <c r="L34" s="49"/>
      <c r="M34" s="30"/>
      <c r="N34" s="31"/>
      <c r="O34" s="32"/>
      <c r="P34" s="33"/>
      <c r="Q34" s="30"/>
      <c r="R34" s="29"/>
      <c r="T34" s="23"/>
    </row>
    <row r="35" spans="2:20" ht="14.45" customHeight="1" outlineLevel="1" x14ac:dyDescent="0.25">
      <c r="B35" s="119" t="s">
        <v>154</v>
      </c>
      <c r="C35" s="125" t="s">
        <v>138</v>
      </c>
      <c r="D35" s="105" t="s">
        <v>134</v>
      </c>
      <c r="E35" s="128">
        <v>2</v>
      </c>
      <c r="F35" s="129">
        <v>40</v>
      </c>
      <c r="G35" s="112">
        <f t="shared" si="2"/>
        <v>0</v>
      </c>
      <c r="H35" s="106">
        <f t="shared" si="0"/>
        <v>40</v>
      </c>
      <c r="I35" s="108">
        <f t="shared" si="3"/>
        <v>1600</v>
      </c>
      <c r="J35" s="107">
        <f t="shared" si="4"/>
        <v>0.6</v>
      </c>
      <c r="K35" s="127">
        <f t="shared" si="1"/>
        <v>76.8</v>
      </c>
      <c r="L35" s="49"/>
      <c r="M35" s="30"/>
      <c r="N35" s="31"/>
      <c r="O35" s="32"/>
      <c r="P35" s="33"/>
      <c r="Q35" s="30"/>
      <c r="R35" s="29"/>
      <c r="T35" s="23"/>
    </row>
    <row r="36" spans="2:20" ht="14.45" customHeight="1" outlineLevel="1" x14ac:dyDescent="0.25">
      <c r="B36" s="119" t="s">
        <v>155</v>
      </c>
      <c r="C36" s="125" t="s">
        <v>139</v>
      </c>
      <c r="D36" s="105" t="s">
        <v>134</v>
      </c>
      <c r="E36" s="128">
        <v>1</v>
      </c>
      <c r="F36" s="129">
        <v>40</v>
      </c>
      <c r="G36" s="112">
        <f t="shared" si="2"/>
        <v>0</v>
      </c>
      <c r="H36" s="106">
        <f t="shared" si="0"/>
        <v>40</v>
      </c>
      <c r="I36" s="108">
        <f t="shared" si="3"/>
        <v>1600</v>
      </c>
      <c r="J36" s="107">
        <f t="shared" si="4"/>
        <v>0.6</v>
      </c>
      <c r="K36" s="127">
        <f t="shared" si="1"/>
        <v>38.4</v>
      </c>
      <c r="L36" s="49"/>
      <c r="M36" s="30"/>
      <c r="N36" s="31"/>
      <c r="O36" s="32"/>
      <c r="P36" s="33"/>
      <c r="Q36" s="30"/>
      <c r="R36" s="29"/>
      <c r="T36" s="23"/>
    </row>
    <row r="37" spans="2:20" ht="14.45" customHeight="1" outlineLevel="1" x14ac:dyDescent="0.25">
      <c r="B37" s="119" t="s">
        <v>156</v>
      </c>
      <c r="C37" s="125" t="s">
        <v>140</v>
      </c>
      <c r="D37" s="105" t="s">
        <v>134</v>
      </c>
      <c r="E37" s="128">
        <v>1</v>
      </c>
      <c r="F37" s="129">
        <v>40</v>
      </c>
      <c r="G37" s="112">
        <f t="shared" si="2"/>
        <v>0</v>
      </c>
      <c r="H37" s="106">
        <f t="shared" si="0"/>
        <v>40</v>
      </c>
      <c r="I37" s="108">
        <f t="shared" si="3"/>
        <v>1600</v>
      </c>
      <c r="J37" s="107">
        <f t="shared" si="4"/>
        <v>0.6</v>
      </c>
      <c r="K37" s="127">
        <f t="shared" si="1"/>
        <v>38.4</v>
      </c>
      <c r="L37" s="49"/>
      <c r="M37" s="30"/>
      <c r="N37" s="31"/>
      <c r="O37" s="32"/>
      <c r="P37" s="33"/>
      <c r="Q37" s="30"/>
      <c r="R37" s="29"/>
      <c r="T37" s="23"/>
    </row>
    <row r="38" spans="2:20" ht="14.45" customHeight="1" outlineLevel="1" x14ac:dyDescent="0.25">
      <c r="B38" s="119" t="s">
        <v>157</v>
      </c>
      <c r="C38" s="125" t="s">
        <v>141</v>
      </c>
      <c r="D38" s="105" t="s">
        <v>135</v>
      </c>
      <c r="E38" s="128">
        <v>2</v>
      </c>
      <c r="F38" s="129">
        <v>40</v>
      </c>
      <c r="G38" s="112">
        <f t="shared" si="2"/>
        <v>0</v>
      </c>
      <c r="H38" s="106">
        <f t="shared" si="0"/>
        <v>40</v>
      </c>
      <c r="I38" s="108">
        <f t="shared" si="3"/>
        <v>1600</v>
      </c>
      <c r="J38" s="107">
        <f t="shared" si="4"/>
        <v>0.6</v>
      </c>
      <c r="K38" s="127">
        <f t="shared" si="1"/>
        <v>76.8</v>
      </c>
      <c r="L38" s="49"/>
      <c r="M38" s="30"/>
      <c r="N38" s="31"/>
      <c r="O38" s="32"/>
      <c r="P38" s="33"/>
      <c r="Q38" s="30"/>
      <c r="R38" s="29"/>
      <c r="T38" s="23"/>
    </row>
    <row r="39" spans="2:20" ht="14.45" customHeight="1" outlineLevel="1" x14ac:dyDescent="0.25">
      <c r="B39" s="119" t="s">
        <v>158</v>
      </c>
      <c r="C39" s="125" t="s">
        <v>141</v>
      </c>
      <c r="D39" s="105" t="s">
        <v>135</v>
      </c>
      <c r="E39" s="128">
        <v>2</v>
      </c>
      <c r="F39" s="129">
        <v>40</v>
      </c>
      <c r="G39" s="112">
        <f t="shared" si="2"/>
        <v>0</v>
      </c>
      <c r="H39" s="106">
        <f t="shared" si="0"/>
        <v>40</v>
      </c>
      <c r="I39" s="108">
        <f t="shared" si="3"/>
        <v>1600</v>
      </c>
      <c r="J39" s="107">
        <f t="shared" si="4"/>
        <v>0.6</v>
      </c>
      <c r="K39" s="127">
        <f t="shared" si="1"/>
        <v>76.8</v>
      </c>
      <c r="L39" s="49"/>
      <c r="M39" s="30"/>
      <c r="N39" s="31"/>
      <c r="O39" s="32"/>
      <c r="P39" s="33"/>
      <c r="Q39" s="30"/>
      <c r="R39" s="29"/>
      <c r="T39" s="23"/>
    </row>
    <row r="40" spans="2:20" ht="14.45" customHeight="1" outlineLevel="1" x14ac:dyDescent="0.25">
      <c r="B40" s="119" t="s">
        <v>159</v>
      </c>
      <c r="C40" s="125" t="s">
        <v>92</v>
      </c>
      <c r="D40" s="105" t="s">
        <v>135</v>
      </c>
      <c r="E40" s="128">
        <v>1</v>
      </c>
      <c r="F40" s="129">
        <v>80</v>
      </c>
      <c r="G40" s="112">
        <f t="shared" si="2"/>
        <v>0</v>
      </c>
      <c r="H40" s="106">
        <f t="shared" si="0"/>
        <v>80</v>
      </c>
      <c r="I40" s="108">
        <f t="shared" si="3"/>
        <v>1600</v>
      </c>
      <c r="J40" s="107">
        <f t="shared" si="4"/>
        <v>0.6</v>
      </c>
      <c r="K40" s="127">
        <f t="shared" si="1"/>
        <v>76.8</v>
      </c>
      <c r="L40" s="49"/>
      <c r="M40" s="30"/>
      <c r="N40" s="31"/>
      <c r="O40" s="32"/>
      <c r="P40" s="33"/>
      <c r="Q40" s="30"/>
      <c r="R40" s="29"/>
      <c r="T40" s="23"/>
    </row>
    <row r="41" spans="2:20" ht="14.45" customHeight="1" outlineLevel="1" x14ac:dyDescent="0.25">
      <c r="B41" s="119" t="s">
        <v>160</v>
      </c>
      <c r="C41" s="125" t="s">
        <v>140</v>
      </c>
      <c r="D41" s="105" t="s">
        <v>134</v>
      </c>
      <c r="E41" s="128">
        <v>2</v>
      </c>
      <c r="F41" s="129">
        <v>40</v>
      </c>
      <c r="G41" s="112">
        <f t="shared" si="2"/>
        <v>0</v>
      </c>
      <c r="H41" s="106">
        <f t="shared" si="0"/>
        <v>40</v>
      </c>
      <c r="I41" s="108">
        <f t="shared" si="3"/>
        <v>1600</v>
      </c>
      <c r="J41" s="107">
        <f t="shared" si="4"/>
        <v>0.6</v>
      </c>
      <c r="K41" s="127">
        <f t="shared" si="1"/>
        <v>76.8</v>
      </c>
      <c r="L41" s="49"/>
      <c r="M41" s="30"/>
      <c r="N41" s="31"/>
      <c r="O41" s="32"/>
      <c r="P41" s="33"/>
      <c r="Q41" s="30"/>
      <c r="R41" s="29"/>
      <c r="T41" s="23"/>
    </row>
    <row r="42" spans="2:20" ht="14.45" customHeight="1" outlineLevel="1" x14ac:dyDescent="0.25">
      <c r="B42" s="119" t="s">
        <v>161</v>
      </c>
      <c r="C42" s="125" t="s">
        <v>108</v>
      </c>
      <c r="D42" s="105" t="s">
        <v>134</v>
      </c>
      <c r="E42" s="128">
        <v>3</v>
      </c>
      <c r="F42" s="129">
        <v>40</v>
      </c>
      <c r="G42" s="112">
        <f t="shared" si="2"/>
        <v>0</v>
      </c>
      <c r="H42" s="106">
        <f t="shared" si="0"/>
        <v>40</v>
      </c>
      <c r="I42" s="108">
        <f t="shared" si="3"/>
        <v>1600</v>
      </c>
      <c r="J42" s="107">
        <f t="shared" si="4"/>
        <v>0.6</v>
      </c>
      <c r="K42" s="127">
        <f t="shared" si="1"/>
        <v>115.19999999999999</v>
      </c>
      <c r="L42" s="49"/>
      <c r="M42" s="30"/>
      <c r="N42" s="31"/>
      <c r="O42" s="32"/>
      <c r="P42" s="33"/>
      <c r="Q42" s="30"/>
      <c r="R42" s="29"/>
      <c r="T42" s="23"/>
    </row>
    <row r="43" spans="2:20" ht="14.45" customHeight="1" outlineLevel="1" x14ac:dyDescent="0.25">
      <c r="B43" s="119" t="s">
        <v>162</v>
      </c>
      <c r="C43" s="125" t="s">
        <v>61</v>
      </c>
      <c r="D43" s="105" t="s">
        <v>61</v>
      </c>
      <c r="E43" s="128"/>
      <c r="F43" s="129"/>
      <c r="G43" s="112">
        <f t="shared" si="2"/>
        <v>0</v>
      </c>
      <c r="H43" s="106">
        <f t="shared" si="0"/>
        <v>0</v>
      </c>
      <c r="I43" s="108">
        <f t="shared" si="3"/>
        <v>1600</v>
      </c>
      <c r="J43" s="107">
        <f t="shared" si="4"/>
        <v>0.6</v>
      </c>
      <c r="K43" s="127">
        <f t="shared" si="1"/>
        <v>0</v>
      </c>
      <c r="L43" s="49"/>
      <c r="M43" s="30"/>
      <c r="N43" s="31"/>
      <c r="O43" s="32"/>
      <c r="P43" s="33"/>
      <c r="Q43" s="30"/>
      <c r="R43" s="29"/>
      <c r="T43" s="23"/>
    </row>
    <row r="44" spans="2:20" ht="14.45" customHeight="1" outlineLevel="1" x14ac:dyDescent="0.25">
      <c r="B44" s="119" t="s">
        <v>163</v>
      </c>
      <c r="C44" s="125" t="s">
        <v>142</v>
      </c>
      <c r="D44" s="105" t="s">
        <v>135</v>
      </c>
      <c r="E44" s="128">
        <v>3</v>
      </c>
      <c r="F44" s="129">
        <v>80</v>
      </c>
      <c r="G44" s="112">
        <f t="shared" si="2"/>
        <v>0</v>
      </c>
      <c r="H44" s="106">
        <f t="shared" si="0"/>
        <v>80</v>
      </c>
      <c r="I44" s="108">
        <f t="shared" si="3"/>
        <v>1600</v>
      </c>
      <c r="J44" s="107">
        <f t="shared" si="4"/>
        <v>0.6</v>
      </c>
      <c r="K44" s="127">
        <f t="shared" si="1"/>
        <v>230.39999999999998</v>
      </c>
      <c r="L44" s="49"/>
      <c r="M44" s="30"/>
      <c r="N44" s="31"/>
      <c r="O44" s="32"/>
      <c r="P44" s="33"/>
      <c r="Q44" s="30"/>
      <c r="R44" s="29"/>
      <c r="T44" s="23"/>
    </row>
    <row r="45" spans="2:20" ht="14.45" customHeight="1" outlineLevel="1" x14ac:dyDescent="0.25">
      <c r="B45" s="121" t="s">
        <v>164</v>
      </c>
      <c r="C45" s="125" t="s">
        <v>143</v>
      </c>
      <c r="D45" s="124" t="s">
        <v>135</v>
      </c>
      <c r="E45" s="130">
        <v>8</v>
      </c>
      <c r="F45" s="131">
        <v>80</v>
      </c>
      <c r="G45" s="112">
        <f t="shared" si="2"/>
        <v>0</v>
      </c>
      <c r="H45" s="106">
        <f t="shared" si="0"/>
        <v>80</v>
      </c>
      <c r="I45" s="108">
        <f t="shared" si="3"/>
        <v>1600</v>
      </c>
      <c r="J45" s="107">
        <f t="shared" si="4"/>
        <v>0.6</v>
      </c>
      <c r="K45" s="127">
        <f t="shared" si="1"/>
        <v>614.4</v>
      </c>
      <c r="L45" s="49"/>
      <c r="M45" s="30"/>
      <c r="N45" s="31"/>
      <c r="O45" s="32"/>
      <c r="P45" s="33"/>
      <c r="Q45" s="30"/>
      <c r="R45" s="29"/>
      <c r="T45" s="23"/>
    </row>
    <row r="46" spans="2:20" ht="15.75" customHeight="1" thickBot="1" x14ac:dyDescent="0.25">
      <c r="B46" s="211"/>
      <c r="C46" s="212"/>
      <c r="D46" s="114" t="s">
        <v>43</v>
      </c>
      <c r="E46" s="133">
        <f>SUM(E5:E45)</f>
        <v>88</v>
      </c>
      <c r="F46" s="115"/>
      <c r="G46" s="113"/>
      <c r="H46" s="109"/>
      <c r="I46" s="110"/>
      <c r="J46" s="111"/>
      <c r="K46" s="132">
        <f>SUM(K5:K45)</f>
        <v>5299.2</v>
      </c>
      <c r="L46" s="38"/>
      <c r="M46" s="35">
        <f>SUM(M5:M45)</f>
        <v>0</v>
      </c>
      <c r="N46" s="34"/>
      <c r="O46" s="37"/>
      <c r="P46" s="36"/>
      <c r="Q46" s="35">
        <f>SUM(Q5:Q45)</f>
        <v>0</v>
      </c>
      <c r="R46" s="35">
        <f>SUM(R5:R45)</f>
        <v>0</v>
      </c>
    </row>
    <row r="47" spans="2:20" x14ac:dyDescent="0.2">
      <c r="K47" s="42"/>
    </row>
  </sheetData>
  <mergeCells count="3">
    <mergeCell ref="B2:C2"/>
    <mergeCell ref="B12:B13"/>
    <mergeCell ref="B46:C46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9"/>
  <sheetViews>
    <sheetView zoomScale="70" zoomScaleNormal="70" workbookViewId="0">
      <selection activeCell="S14" sqref="S14"/>
    </sheetView>
  </sheetViews>
  <sheetFormatPr defaultColWidth="9.140625" defaultRowHeight="12.75" x14ac:dyDescent="0.2"/>
  <cols>
    <col min="1" max="1" width="2.7109375" style="50" customWidth="1"/>
    <col min="2" max="2" width="20.140625" style="50" customWidth="1"/>
    <col min="3" max="3" width="21" style="50" customWidth="1"/>
    <col min="4" max="5" width="14.7109375" style="50" customWidth="1"/>
    <col min="6" max="6" width="16.28515625" style="50" customWidth="1"/>
    <col min="7" max="7" width="2.7109375" style="50" customWidth="1"/>
    <col min="8" max="8" width="2" style="50" customWidth="1"/>
    <col min="9" max="9" width="15.42578125" style="50" customWidth="1"/>
    <col min="10" max="10" width="9.140625" style="50"/>
    <col min="11" max="11" width="38.7109375" style="50" customWidth="1"/>
    <col min="12" max="12" width="55.28515625" style="50" customWidth="1"/>
    <col min="13" max="13" width="22.140625" style="50" customWidth="1"/>
    <col min="14" max="14" width="9.85546875" style="50" customWidth="1"/>
    <col min="15" max="15" width="11.85546875" style="50" customWidth="1"/>
    <col min="16" max="16384" width="9.140625" style="50"/>
  </cols>
  <sheetData>
    <row r="1" spans="2:15" ht="13.5" thickBot="1" x14ac:dyDescent="0.25"/>
    <row r="2" spans="2:15" ht="15.75" thickTop="1" x14ac:dyDescent="0.2">
      <c r="B2" s="234" t="s">
        <v>48</v>
      </c>
      <c r="C2" s="235"/>
      <c r="D2" s="235"/>
      <c r="E2" s="235"/>
      <c r="F2" s="236"/>
      <c r="J2" s="219" t="s">
        <v>167</v>
      </c>
      <c r="K2" s="222" t="s">
        <v>168</v>
      </c>
      <c r="L2" s="227" t="s">
        <v>171</v>
      </c>
      <c r="M2" s="228"/>
      <c r="N2" s="228"/>
      <c r="O2" s="229"/>
    </row>
    <row r="3" spans="2:15" ht="30" x14ac:dyDescent="0.2">
      <c r="B3" s="163"/>
      <c r="C3" s="164"/>
      <c r="D3" s="165"/>
      <c r="E3" s="164"/>
      <c r="F3" s="165"/>
      <c r="J3" s="220"/>
      <c r="K3" s="223"/>
      <c r="L3" s="230" t="s">
        <v>49</v>
      </c>
      <c r="M3" s="232" t="s">
        <v>50</v>
      </c>
      <c r="N3" s="138" t="s">
        <v>172</v>
      </c>
      <c r="O3" s="139" t="s">
        <v>173</v>
      </c>
    </row>
    <row r="4" spans="2:15" ht="63.75" customHeight="1" thickBot="1" x14ac:dyDescent="0.25">
      <c r="B4" s="166" t="s">
        <v>49</v>
      </c>
      <c r="C4" s="166" t="s">
        <v>50</v>
      </c>
      <c r="D4" s="166" t="s">
        <v>51</v>
      </c>
      <c r="E4" s="166" t="s">
        <v>52</v>
      </c>
      <c r="F4" s="167" t="s">
        <v>53</v>
      </c>
      <c r="J4" s="221"/>
      <c r="K4" s="224"/>
      <c r="L4" s="231"/>
      <c r="M4" s="233"/>
      <c r="N4" s="140" t="s">
        <v>36</v>
      </c>
      <c r="O4" s="141" t="s">
        <v>174</v>
      </c>
    </row>
    <row r="5" spans="2:15" ht="15" customHeight="1" thickTop="1" x14ac:dyDescent="0.2">
      <c r="B5" s="237" t="s">
        <v>54</v>
      </c>
      <c r="C5" s="168" t="s">
        <v>55</v>
      </c>
      <c r="D5" s="169"/>
      <c r="E5" s="170"/>
      <c r="F5" s="169"/>
      <c r="J5" s="134" t="s">
        <v>169</v>
      </c>
      <c r="K5" s="135"/>
      <c r="L5" s="142"/>
      <c r="M5" s="143"/>
      <c r="N5" s="144"/>
      <c r="O5" s="145"/>
    </row>
    <row r="6" spans="2:15" ht="15" customHeight="1" x14ac:dyDescent="0.2">
      <c r="B6" s="237"/>
      <c r="C6" s="168" t="s">
        <v>56</v>
      </c>
      <c r="D6" s="169">
        <v>30</v>
      </c>
      <c r="E6" s="170">
        <v>0.25</v>
      </c>
      <c r="F6" s="169" t="s">
        <v>78</v>
      </c>
      <c r="J6" s="146" t="s">
        <v>113</v>
      </c>
      <c r="K6" s="147" t="s">
        <v>92</v>
      </c>
      <c r="L6" s="148" t="s">
        <v>175</v>
      </c>
      <c r="M6" s="149" t="s">
        <v>175</v>
      </c>
      <c r="N6" s="149">
        <v>0</v>
      </c>
      <c r="O6" s="150"/>
    </row>
    <row r="7" spans="2:15" ht="15" customHeight="1" x14ac:dyDescent="0.2">
      <c r="B7" s="237" t="s">
        <v>46</v>
      </c>
      <c r="C7" s="168" t="s">
        <v>63</v>
      </c>
      <c r="D7" s="169"/>
      <c r="E7" s="170"/>
      <c r="F7" s="169"/>
      <c r="J7" s="146" t="s">
        <v>114</v>
      </c>
      <c r="K7" s="147" t="s">
        <v>93</v>
      </c>
      <c r="L7" s="148" t="s">
        <v>175</v>
      </c>
      <c r="M7" s="149" t="s">
        <v>175</v>
      </c>
      <c r="N7" s="149">
        <v>0</v>
      </c>
      <c r="O7" s="150"/>
    </row>
    <row r="8" spans="2:15" ht="15" customHeight="1" x14ac:dyDescent="0.2">
      <c r="B8" s="237"/>
      <c r="C8" s="168" t="s">
        <v>56</v>
      </c>
      <c r="D8" s="169">
        <v>10</v>
      </c>
      <c r="E8" s="170">
        <v>0.05</v>
      </c>
      <c r="F8" s="169"/>
      <c r="J8" s="146" t="s">
        <v>115</v>
      </c>
      <c r="K8" s="147" t="s">
        <v>94</v>
      </c>
      <c r="L8" s="148" t="s">
        <v>175</v>
      </c>
      <c r="M8" s="149" t="s">
        <v>175</v>
      </c>
      <c r="N8" s="149">
        <v>0</v>
      </c>
      <c r="O8" s="150"/>
    </row>
    <row r="9" spans="2:15" ht="15" customHeight="1" x14ac:dyDescent="0.2">
      <c r="B9" s="237"/>
      <c r="C9" s="168" t="s">
        <v>64</v>
      </c>
      <c r="D9" s="169"/>
      <c r="E9" s="170"/>
      <c r="F9" s="169"/>
      <c r="J9" s="146" t="s">
        <v>116</v>
      </c>
      <c r="K9" s="147" t="s">
        <v>95</v>
      </c>
      <c r="L9" s="148" t="s">
        <v>176</v>
      </c>
      <c r="M9" s="149" t="s">
        <v>177</v>
      </c>
      <c r="N9" s="149">
        <v>1</v>
      </c>
      <c r="O9" s="150" t="s">
        <v>197</v>
      </c>
    </row>
    <row r="10" spans="2:15" ht="15" customHeight="1" x14ac:dyDescent="0.2">
      <c r="B10" s="237" t="s">
        <v>42</v>
      </c>
      <c r="C10" s="168" t="s">
        <v>57</v>
      </c>
      <c r="D10" s="169"/>
      <c r="E10" s="170"/>
      <c r="F10" s="169"/>
      <c r="J10" s="146" t="s">
        <v>117</v>
      </c>
      <c r="K10" s="147" t="s">
        <v>96</v>
      </c>
      <c r="L10" s="148" t="s">
        <v>175</v>
      </c>
      <c r="M10" s="149" t="s">
        <v>175</v>
      </c>
      <c r="N10" s="149">
        <v>0</v>
      </c>
      <c r="O10" s="150"/>
    </row>
    <row r="11" spans="2:15" ht="15" customHeight="1" x14ac:dyDescent="0.2">
      <c r="B11" s="237"/>
      <c r="C11" s="168" t="s">
        <v>58</v>
      </c>
      <c r="D11" s="169">
        <v>10</v>
      </c>
      <c r="E11" s="170">
        <v>0.15</v>
      </c>
      <c r="F11" s="169" t="s">
        <v>78</v>
      </c>
      <c r="J11" s="146" t="s">
        <v>118</v>
      </c>
      <c r="K11" s="147" t="s">
        <v>97</v>
      </c>
      <c r="L11" s="148" t="s">
        <v>178</v>
      </c>
      <c r="M11" s="149" t="s">
        <v>179</v>
      </c>
      <c r="N11" s="149">
        <v>2</v>
      </c>
      <c r="O11" s="150" t="s">
        <v>197</v>
      </c>
    </row>
    <row r="12" spans="2:15" ht="15" customHeight="1" x14ac:dyDescent="0.2">
      <c r="B12" s="237"/>
      <c r="C12" s="168" t="s">
        <v>59</v>
      </c>
      <c r="D12" s="169">
        <v>5</v>
      </c>
      <c r="E12" s="170">
        <v>0.1</v>
      </c>
      <c r="F12" s="169" t="s">
        <v>78</v>
      </c>
      <c r="J12" s="146" t="s">
        <v>119</v>
      </c>
      <c r="K12" s="147" t="s">
        <v>98</v>
      </c>
      <c r="L12" s="148" t="s">
        <v>175</v>
      </c>
      <c r="M12" s="149" t="s">
        <v>175</v>
      </c>
      <c r="N12" s="149">
        <v>0</v>
      </c>
      <c r="O12" s="150"/>
    </row>
    <row r="13" spans="2:15" ht="15" customHeight="1" x14ac:dyDescent="0.2">
      <c r="B13" s="237" t="s">
        <v>47</v>
      </c>
      <c r="C13" s="168" t="s">
        <v>60</v>
      </c>
      <c r="D13" s="169">
        <v>10</v>
      </c>
      <c r="E13" s="170">
        <v>0.1</v>
      </c>
      <c r="F13" s="171" t="s">
        <v>61</v>
      </c>
      <c r="J13" s="225" t="s">
        <v>120</v>
      </c>
      <c r="K13" s="147" t="s">
        <v>99</v>
      </c>
      <c r="L13" s="148" t="s">
        <v>175</v>
      </c>
      <c r="M13" s="149" t="s">
        <v>175</v>
      </c>
      <c r="N13" s="149">
        <v>0</v>
      </c>
      <c r="O13" s="150"/>
    </row>
    <row r="14" spans="2:15" ht="15" customHeight="1" x14ac:dyDescent="0.2">
      <c r="B14" s="237"/>
      <c r="C14" s="168" t="s">
        <v>62</v>
      </c>
      <c r="D14" s="169"/>
      <c r="E14" s="170"/>
      <c r="F14" s="171" t="s">
        <v>61</v>
      </c>
      <c r="J14" s="226"/>
      <c r="K14" s="147" t="s">
        <v>100</v>
      </c>
      <c r="L14" s="148" t="s">
        <v>176</v>
      </c>
      <c r="M14" s="149" t="s">
        <v>180</v>
      </c>
      <c r="N14" s="149">
        <v>2</v>
      </c>
      <c r="O14" s="150" t="s">
        <v>197</v>
      </c>
    </row>
    <row r="15" spans="2:15" ht="32.25" customHeight="1" x14ac:dyDescent="0.2">
      <c r="B15" s="172" t="s">
        <v>65</v>
      </c>
      <c r="C15" s="173" t="s">
        <v>66</v>
      </c>
      <c r="D15" s="174" t="s">
        <v>61</v>
      </c>
      <c r="E15" s="170">
        <v>0.35</v>
      </c>
      <c r="F15" s="174" t="s">
        <v>61</v>
      </c>
      <c r="J15" s="146" t="s">
        <v>121</v>
      </c>
      <c r="K15" s="147" t="s">
        <v>101</v>
      </c>
      <c r="L15" s="213" t="s">
        <v>176</v>
      </c>
      <c r="M15" s="215" t="s">
        <v>181</v>
      </c>
      <c r="N15" s="215">
        <v>1</v>
      </c>
      <c r="O15" s="217" t="s">
        <v>197</v>
      </c>
    </row>
    <row r="16" spans="2:15" ht="15" x14ac:dyDescent="0.2">
      <c r="B16" s="165"/>
      <c r="C16" s="165"/>
      <c r="D16" s="165"/>
      <c r="E16" s="164">
        <f>SUM(E5:E15)</f>
        <v>0.99999999999999989</v>
      </c>
      <c r="F16" s="165"/>
      <c r="J16" s="146" t="s">
        <v>122</v>
      </c>
      <c r="K16" s="147" t="s">
        <v>102</v>
      </c>
      <c r="L16" s="214"/>
      <c r="M16" s="216"/>
      <c r="N16" s="216"/>
      <c r="O16" s="218"/>
    </row>
    <row r="17" spans="2:15" ht="23.25" customHeight="1" x14ac:dyDescent="0.2">
      <c r="B17" s="175" t="s">
        <v>67</v>
      </c>
      <c r="C17" s="176"/>
      <c r="D17" s="177"/>
      <c r="E17" s="176"/>
      <c r="F17" s="178"/>
      <c r="J17" s="146" t="s">
        <v>123</v>
      </c>
      <c r="K17" s="147" t="s">
        <v>94</v>
      </c>
      <c r="L17" s="148" t="s">
        <v>175</v>
      </c>
      <c r="M17" s="149" t="s">
        <v>175</v>
      </c>
      <c r="N17" s="149">
        <v>0</v>
      </c>
      <c r="O17" s="150"/>
    </row>
    <row r="18" spans="2:15" ht="15" x14ac:dyDescent="0.2">
      <c r="J18" s="146" t="s">
        <v>124</v>
      </c>
      <c r="K18" s="147" t="s">
        <v>94</v>
      </c>
      <c r="L18" s="148" t="s">
        <v>175</v>
      </c>
      <c r="M18" s="149" t="s">
        <v>175</v>
      </c>
      <c r="N18" s="149">
        <v>0</v>
      </c>
      <c r="O18" s="150"/>
    </row>
    <row r="19" spans="2:15" ht="15" x14ac:dyDescent="0.2">
      <c r="J19" s="146" t="s">
        <v>125</v>
      </c>
      <c r="K19" s="147" t="s">
        <v>103</v>
      </c>
      <c r="L19" s="148" t="s">
        <v>176</v>
      </c>
      <c r="M19" s="149" t="s">
        <v>182</v>
      </c>
      <c r="N19" s="149">
        <v>1</v>
      </c>
      <c r="O19" s="150" t="s">
        <v>197</v>
      </c>
    </row>
    <row r="20" spans="2:15" ht="15" x14ac:dyDescent="0.2">
      <c r="J20" s="146" t="s">
        <v>126</v>
      </c>
      <c r="K20" s="147" t="s">
        <v>104</v>
      </c>
      <c r="L20" s="148" t="s">
        <v>183</v>
      </c>
      <c r="M20" s="149" t="s">
        <v>184</v>
      </c>
      <c r="N20" s="149">
        <v>3</v>
      </c>
      <c r="O20" s="150" t="s">
        <v>197</v>
      </c>
    </row>
    <row r="21" spans="2:15" ht="15" x14ac:dyDescent="0.2">
      <c r="J21" s="146" t="s">
        <v>127</v>
      </c>
      <c r="K21" s="147" t="s">
        <v>105</v>
      </c>
      <c r="L21" s="148" t="s">
        <v>56</v>
      </c>
      <c r="M21" s="149" t="s">
        <v>185</v>
      </c>
      <c r="N21" s="149">
        <v>1</v>
      </c>
      <c r="O21" s="150" t="s">
        <v>197</v>
      </c>
    </row>
    <row r="22" spans="2:15" ht="15" x14ac:dyDescent="0.2">
      <c r="J22" s="146" t="s">
        <v>128</v>
      </c>
      <c r="K22" s="147" t="s">
        <v>106</v>
      </c>
      <c r="L22" s="148" t="s">
        <v>176</v>
      </c>
      <c r="M22" s="149" t="s">
        <v>181</v>
      </c>
      <c r="N22" s="149">
        <v>1</v>
      </c>
      <c r="O22" s="150" t="s">
        <v>197</v>
      </c>
    </row>
    <row r="23" spans="2:15" ht="15" x14ac:dyDescent="0.2">
      <c r="J23" s="146" t="s">
        <v>129</v>
      </c>
      <c r="K23" s="147" t="s">
        <v>107</v>
      </c>
      <c r="L23" s="148" t="s">
        <v>186</v>
      </c>
      <c r="M23" s="149" t="s">
        <v>187</v>
      </c>
      <c r="N23" s="149">
        <v>3</v>
      </c>
      <c r="O23" s="150" t="s">
        <v>197</v>
      </c>
    </row>
    <row r="24" spans="2:15" ht="15" x14ac:dyDescent="0.2">
      <c r="J24" s="146" t="s">
        <v>130</v>
      </c>
      <c r="K24" s="147" t="s">
        <v>108</v>
      </c>
      <c r="L24" s="148" t="s">
        <v>188</v>
      </c>
      <c r="M24" s="149" t="s">
        <v>189</v>
      </c>
      <c r="N24" s="149">
        <v>3</v>
      </c>
      <c r="O24" s="150" t="s">
        <v>197</v>
      </c>
    </row>
    <row r="25" spans="2:15" ht="15" x14ac:dyDescent="0.2">
      <c r="J25" s="146" t="s">
        <v>131</v>
      </c>
      <c r="K25" s="147" t="s">
        <v>92</v>
      </c>
      <c r="L25" s="148" t="s">
        <v>176</v>
      </c>
      <c r="M25" s="149" t="s">
        <v>182</v>
      </c>
      <c r="N25" s="149">
        <v>1</v>
      </c>
      <c r="O25" s="150" t="s">
        <v>197</v>
      </c>
    </row>
    <row r="26" spans="2:15" ht="15" x14ac:dyDescent="0.2">
      <c r="J26" s="146" t="s">
        <v>132</v>
      </c>
      <c r="K26" s="147" t="s">
        <v>61</v>
      </c>
      <c r="L26" s="148"/>
      <c r="M26" s="149"/>
      <c r="N26" s="149"/>
      <c r="O26" s="150"/>
    </row>
    <row r="27" spans="2:15" ht="15" x14ac:dyDescent="0.2">
      <c r="J27" s="136" t="s">
        <v>170</v>
      </c>
      <c r="K27" s="137"/>
      <c r="L27" s="151"/>
      <c r="M27" s="152"/>
      <c r="N27" s="152"/>
      <c r="O27" s="153"/>
    </row>
    <row r="28" spans="2:15" ht="15" x14ac:dyDescent="0.2">
      <c r="J28" s="146" t="s">
        <v>144</v>
      </c>
      <c r="K28" s="147" t="s">
        <v>92</v>
      </c>
      <c r="L28" s="148" t="s">
        <v>175</v>
      </c>
      <c r="M28" s="149" t="s">
        <v>175</v>
      </c>
      <c r="N28" s="149">
        <v>0</v>
      </c>
      <c r="O28" s="150"/>
    </row>
    <row r="29" spans="2:15" ht="15" x14ac:dyDescent="0.2">
      <c r="J29" s="146" t="s">
        <v>145</v>
      </c>
      <c r="K29" s="147" t="s">
        <v>94</v>
      </c>
      <c r="L29" s="148" t="s">
        <v>175</v>
      </c>
      <c r="M29" s="149" t="s">
        <v>175</v>
      </c>
      <c r="N29" s="149">
        <v>0</v>
      </c>
      <c r="O29" s="150"/>
    </row>
    <row r="30" spans="2:15" ht="15" x14ac:dyDescent="0.2">
      <c r="J30" s="146" t="s">
        <v>146</v>
      </c>
      <c r="K30" s="147" t="s">
        <v>94</v>
      </c>
      <c r="L30" s="148" t="s">
        <v>175</v>
      </c>
      <c r="M30" s="149" t="s">
        <v>175</v>
      </c>
      <c r="N30" s="149">
        <v>0</v>
      </c>
      <c r="O30" s="150"/>
    </row>
    <row r="31" spans="2:15" ht="15" x14ac:dyDescent="0.2">
      <c r="J31" s="146" t="s">
        <v>147</v>
      </c>
      <c r="K31" s="147" t="s">
        <v>94</v>
      </c>
      <c r="L31" s="148" t="s">
        <v>175</v>
      </c>
      <c r="M31" s="149" t="s">
        <v>175</v>
      </c>
      <c r="N31" s="149">
        <v>0</v>
      </c>
      <c r="O31" s="150"/>
    </row>
    <row r="32" spans="2:15" ht="15" x14ac:dyDescent="0.2">
      <c r="J32" s="146" t="s">
        <v>148</v>
      </c>
      <c r="K32" s="147" t="s">
        <v>42</v>
      </c>
      <c r="L32" s="148" t="s">
        <v>190</v>
      </c>
      <c r="M32" s="149" t="s">
        <v>179</v>
      </c>
      <c r="N32" s="149">
        <v>2</v>
      </c>
      <c r="O32" s="150" t="s">
        <v>197</v>
      </c>
    </row>
    <row r="33" spans="10:15" ht="15" x14ac:dyDescent="0.2">
      <c r="J33" s="146" t="s">
        <v>149</v>
      </c>
      <c r="K33" s="147" t="s">
        <v>137</v>
      </c>
      <c r="L33" s="148" t="s">
        <v>175</v>
      </c>
      <c r="M33" s="149" t="s">
        <v>175</v>
      </c>
      <c r="N33" s="149">
        <v>0</v>
      </c>
      <c r="O33" s="150"/>
    </row>
    <row r="34" spans="10:15" ht="15" x14ac:dyDescent="0.2">
      <c r="J34" s="146" t="s">
        <v>150</v>
      </c>
      <c r="K34" s="147" t="s">
        <v>94</v>
      </c>
      <c r="L34" s="148" t="s">
        <v>175</v>
      </c>
      <c r="M34" s="149" t="s">
        <v>175</v>
      </c>
      <c r="N34" s="149">
        <v>0</v>
      </c>
      <c r="O34" s="150"/>
    </row>
    <row r="35" spans="10:15" ht="15" x14ac:dyDescent="0.2">
      <c r="J35" s="146" t="s">
        <v>151</v>
      </c>
      <c r="K35" s="147" t="s">
        <v>94</v>
      </c>
      <c r="L35" s="148" t="s">
        <v>175</v>
      </c>
      <c r="M35" s="149" t="s">
        <v>175</v>
      </c>
      <c r="N35" s="149">
        <v>0</v>
      </c>
      <c r="O35" s="150"/>
    </row>
    <row r="36" spans="10:15" ht="15" x14ac:dyDescent="0.2">
      <c r="J36" s="146" t="s">
        <v>152</v>
      </c>
      <c r="K36" s="147" t="s">
        <v>61</v>
      </c>
      <c r="L36" s="148"/>
      <c r="M36" s="149"/>
      <c r="N36" s="149"/>
      <c r="O36" s="150"/>
    </row>
    <row r="37" spans="10:15" ht="15" x14ac:dyDescent="0.2">
      <c r="J37" s="146" t="s">
        <v>153</v>
      </c>
      <c r="K37" s="147" t="s">
        <v>92</v>
      </c>
      <c r="L37" s="148" t="s">
        <v>175</v>
      </c>
      <c r="M37" s="149" t="s">
        <v>175</v>
      </c>
      <c r="N37" s="149">
        <v>0</v>
      </c>
      <c r="O37" s="150"/>
    </row>
    <row r="38" spans="10:15" ht="15" x14ac:dyDescent="0.2">
      <c r="J38" s="146" t="s">
        <v>154</v>
      </c>
      <c r="K38" s="147" t="s">
        <v>138</v>
      </c>
      <c r="L38" s="148" t="s">
        <v>191</v>
      </c>
      <c r="M38" s="149" t="s">
        <v>189</v>
      </c>
      <c r="N38" s="149">
        <v>6</v>
      </c>
      <c r="O38" s="150" t="s">
        <v>197</v>
      </c>
    </row>
    <row r="39" spans="10:15" ht="15" x14ac:dyDescent="0.2">
      <c r="J39" s="146" t="s">
        <v>155</v>
      </c>
      <c r="K39" s="147" t="s">
        <v>139</v>
      </c>
      <c r="L39" s="148" t="s">
        <v>176</v>
      </c>
      <c r="M39" s="149" t="s">
        <v>177</v>
      </c>
      <c r="N39" s="149">
        <v>1</v>
      </c>
      <c r="O39" s="150" t="s">
        <v>197</v>
      </c>
    </row>
    <row r="40" spans="10:15" ht="15" x14ac:dyDescent="0.2">
      <c r="J40" s="146" t="s">
        <v>156</v>
      </c>
      <c r="K40" s="147" t="s">
        <v>140</v>
      </c>
      <c r="L40" s="148" t="s">
        <v>190</v>
      </c>
      <c r="M40" s="149" t="s">
        <v>179</v>
      </c>
      <c r="N40" s="149">
        <v>5</v>
      </c>
      <c r="O40" s="150" t="s">
        <v>197</v>
      </c>
    </row>
    <row r="41" spans="10:15" ht="15" x14ac:dyDescent="0.2">
      <c r="J41" s="146" t="s">
        <v>157</v>
      </c>
      <c r="K41" s="147" t="s">
        <v>141</v>
      </c>
      <c r="L41" s="148" t="s">
        <v>175</v>
      </c>
      <c r="M41" s="149" t="s">
        <v>175</v>
      </c>
      <c r="N41" s="149">
        <v>0</v>
      </c>
      <c r="O41" s="150"/>
    </row>
    <row r="42" spans="10:15" ht="15" x14ac:dyDescent="0.2">
      <c r="J42" s="146" t="s">
        <v>158</v>
      </c>
      <c r="K42" s="147" t="s">
        <v>141</v>
      </c>
      <c r="L42" s="148" t="s">
        <v>175</v>
      </c>
      <c r="M42" s="149" t="s">
        <v>175</v>
      </c>
      <c r="N42" s="149">
        <v>0</v>
      </c>
      <c r="O42" s="150"/>
    </row>
    <row r="43" spans="10:15" ht="15" x14ac:dyDescent="0.2">
      <c r="J43" s="146" t="s">
        <v>159</v>
      </c>
      <c r="K43" s="147" t="s">
        <v>92</v>
      </c>
      <c r="L43" s="148" t="s">
        <v>175</v>
      </c>
      <c r="M43" s="149" t="s">
        <v>175</v>
      </c>
      <c r="N43" s="149">
        <v>0</v>
      </c>
      <c r="O43" s="150"/>
    </row>
    <row r="44" spans="10:15" ht="15" x14ac:dyDescent="0.2">
      <c r="J44" s="146" t="s">
        <v>160</v>
      </c>
      <c r="K44" s="147" t="s">
        <v>140</v>
      </c>
      <c r="L44" s="148" t="s">
        <v>190</v>
      </c>
      <c r="M44" s="149" t="s">
        <v>179</v>
      </c>
      <c r="N44" s="149">
        <v>2</v>
      </c>
      <c r="O44" s="150" t="s">
        <v>197</v>
      </c>
    </row>
    <row r="45" spans="10:15" ht="15" x14ac:dyDescent="0.2">
      <c r="J45" s="146" t="s">
        <v>161</v>
      </c>
      <c r="K45" s="147" t="s">
        <v>108</v>
      </c>
      <c r="L45" s="148" t="s">
        <v>191</v>
      </c>
      <c r="M45" s="149" t="s">
        <v>189</v>
      </c>
      <c r="N45" s="149">
        <v>3</v>
      </c>
      <c r="O45" s="150" t="s">
        <v>197</v>
      </c>
    </row>
    <row r="46" spans="10:15" ht="15" x14ac:dyDescent="0.2">
      <c r="J46" s="146" t="s">
        <v>162</v>
      </c>
      <c r="K46" s="147" t="s">
        <v>61</v>
      </c>
      <c r="L46" s="148"/>
      <c r="M46" s="149"/>
      <c r="N46" s="149"/>
      <c r="O46" s="150"/>
    </row>
    <row r="47" spans="10:15" ht="15" x14ac:dyDescent="0.2">
      <c r="J47" s="146" t="s">
        <v>163</v>
      </c>
      <c r="K47" s="147" t="s">
        <v>142</v>
      </c>
      <c r="L47" s="148" t="s">
        <v>192</v>
      </c>
      <c r="M47" s="149" t="s">
        <v>181</v>
      </c>
      <c r="N47" s="149">
        <v>1</v>
      </c>
      <c r="O47" s="150" t="s">
        <v>197</v>
      </c>
    </row>
    <row r="48" spans="10:15" ht="15.75" thickBot="1" x14ac:dyDescent="0.25">
      <c r="J48" s="154" t="s">
        <v>164</v>
      </c>
      <c r="K48" s="155" t="s">
        <v>143</v>
      </c>
      <c r="L48" s="156" t="s">
        <v>175</v>
      </c>
      <c r="M48" s="157" t="s">
        <v>175</v>
      </c>
      <c r="N48" s="157">
        <v>0</v>
      </c>
      <c r="O48" s="158"/>
    </row>
    <row r="49" ht="13.5" thickTop="1" x14ac:dyDescent="0.2"/>
  </sheetData>
  <mergeCells count="15">
    <mergeCell ref="B2:F2"/>
    <mergeCell ref="B5:B6"/>
    <mergeCell ref="B10:B12"/>
    <mergeCell ref="B13:B14"/>
    <mergeCell ref="B7:B9"/>
    <mergeCell ref="L15:L16"/>
    <mergeCell ref="M15:M16"/>
    <mergeCell ref="N15:N16"/>
    <mergeCell ref="O15:O16"/>
    <mergeCell ref="J2:J4"/>
    <mergeCell ref="K2:K4"/>
    <mergeCell ref="J13:J14"/>
    <mergeCell ref="L2:O2"/>
    <mergeCell ref="L3:L4"/>
    <mergeCell ref="M3:M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Bilance spotřeb a nákladů</vt:lpstr>
      <vt:lpstr>Bilance spotřeb a nákladů 2</vt:lpstr>
      <vt:lpstr>Otopná soustava</vt:lpstr>
      <vt:lpstr>Osvětlení</vt:lpstr>
      <vt:lpstr>Spotřebiče vody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Mazáček</dc:creator>
  <cp:lastModifiedBy>Jiří Mazáček</cp:lastModifiedBy>
  <dcterms:created xsi:type="dcterms:W3CDTF">2022-12-05T13:20:28Z</dcterms:created>
  <dcterms:modified xsi:type="dcterms:W3CDTF">2023-06-22T16:07:33Z</dcterms:modified>
</cp:coreProperties>
</file>